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2"/>
  </bookViews>
  <sheets>
    <sheet name="Price List - 1" sheetId="1" r:id="rId1"/>
    <sheet name=" Price List - 2" sheetId="2" r:id="rId2"/>
    <sheet name="Order Form" sheetId="3" r:id="rId3"/>
    <sheet name="For office use only" sheetId="4" r:id="rId4"/>
  </sheets>
  <definedNames/>
  <calcPr fullCalcOnLoad="1"/>
</workbook>
</file>

<file path=xl/sharedStrings.xml><?xml version="1.0" encoding="utf-8"?>
<sst xmlns="http://schemas.openxmlformats.org/spreadsheetml/2006/main" count="208" uniqueCount="182">
  <si>
    <t>Sound Selection Co. Ltd.</t>
  </si>
  <si>
    <t>Price List</t>
  </si>
  <si>
    <t>Products</t>
  </si>
  <si>
    <r>
      <t xml:space="preserve">All prices quoted are in </t>
    </r>
    <r>
      <rPr>
        <b/>
        <sz val="10"/>
        <rFont val="Arial"/>
        <family val="0"/>
      </rPr>
      <t xml:space="preserve">£ Sterling </t>
    </r>
    <r>
      <rPr>
        <sz val="10"/>
        <rFont val="Arial"/>
        <family val="0"/>
      </rPr>
      <t>and subject to</t>
    </r>
    <r>
      <rPr>
        <b/>
        <sz val="10"/>
        <rFont val="Arial"/>
        <family val="0"/>
      </rPr>
      <t xml:space="preserve"> Value Added Tax </t>
    </r>
    <r>
      <rPr>
        <sz val="10"/>
        <rFont val="Arial"/>
        <family val="0"/>
      </rPr>
      <t>(currently 17.5%).</t>
    </r>
  </si>
  <si>
    <t>Stock No:</t>
  </si>
  <si>
    <t>Product</t>
  </si>
  <si>
    <t xml:space="preserve"> 1 - 4</t>
  </si>
  <si>
    <t xml:space="preserve"> 5 - 24</t>
  </si>
  <si>
    <t xml:space="preserve"> 25 +</t>
  </si>
  <si>
    <t xml:space="preserve"> 01 - 01</t>
  </si>
  <si>
    <t>SSMA100</t>
  </si>
  <si>
    <t xml:space="preserve"> 01 - 02</t>
  </si>
  <si>
    <t>SSMA100R</t>
  </si>
  <si>
    <t xml:space="preserve"> 01 - 03</t>
  </si>
  <si>
    <t>SSMA100B</t>
  </si>
  <si>
    <t xml:space="preserve"> 01 - 04</t>
  </si>
  <si>
    <t>SSMA100BR</t>
  </si>
  <si>
    <t xml:space="preserve"> 01 - 05</t>
  </si>
  <si>
    <t>SSMA100M</t>
  </si>
  <si>
    <t xml:space="preserve"> 01 - 06</t>
  </si>
  <si>
    <t>SSMA100MR</t>
  </si>
  <si>
    <t xml:space="preserve"> 01 - 07</t>
  </si>
  <si>
    <t>SSMA100BM</t>
  </si>
  <si>
    <t xml:space="preserve"> 01 - 08</t>
  </si>
  <si>
    <t>SSMA100BMR</t>
  </si>
  <si>
    <t xml:space="preserve"> 01 - 09</t>
  </si>
  <si>
    <t>SSMA101A</t>
  </si>
  <si>
    <t xml:space="preserve"> 01 - 10</t>
  </si>
  <si>
    <t>SSMA101AR</t>
  </si>
  <si>
    <t xml:space="preserve"> 01 - 11</t>
  </si>
  <si>
    <t>SSMA101B</t>
  </si>
  <si>
    <t xml:space="preserve"> 01 - 12</t>
  </si>
  <si>
    <t>SSMA101BR</t>
  </si>
  <si>
    <t xml:space="preserve"> 01 - 13</t>
  </si>
  <si>
    <t>SC300st</t>
  </si>
  <si>
    <t xml:space="preserve"> 01 - 14</t>
  </si>
  <si>
    <t>SC300stR</t>
  </si>
  <si>
    <t xml:space="preserve"> 01 - 15</t>
  </si>
  <si>
    <t>SC300stT</t>
  </si>
  <si>
    <t xml:space="preserve"> 01 - 16</t>
  </si>
  <si>
    <t>SC300stTR</t>
  </si>
  <si>
    <t xml:space="preserve"> 01 - 17</t>
  </si>
  <si>
    <t>SC321st</t>
  </si>
  <si>
    <t xml:space="preserve"> 01 - 18</t>
  </si>
  <si>
    <t>SC321stR</t>
  </si>
  <si>
    <t xml:space="preserve"> 01 - 19</t>
  </si>
  <si>
    <t>SC321stT</t>
  </si>
  <si>
    <t xml:space="preserve"> 01 - 20</t>
  </si>
  <si>
    <t>SC321stTR</t>
  </si>
  <si>
    <t xml:space="preserve"> 01 - 21</t>
  </si>
  <si>
    <t>SC322st</t>
  </si>
  <si>
    <t xml:space="preserve"> 01 - 22</t>
  </si>
  <si>
    <t>SC322stR</t>
  </si>
  <si>
    <t xml:space="preserve"> 01 - 23</t>
  </si>
  <si>
    <t>SC322stT</t>
  </si>
  <si>
    <t xml:space="preserve"> 01 - 24</t>
  </si>
  <si>
    <t>SC322stTR</t>
  </si>
  <si>
    <t xml:space="preserve"> 01 - 25</t>
  </si>
  <si>
    <t>SSRM2001</t>
  </si>
  <si>
    <t xml:space="preserve"> 01 - 26</t>
  </si>
  <si>
    <t>SSRM2002</t>
  </si>
  <si>
    <t xml:space="preserve"> 01 - 27</t>
  </si>
  <si>
    <t>SSRM2003</t>
  </si>
  <si>
    <t xml:space="preserve"> 01 - 28</t>
  </si>
  <si>
    <t>SSRM401</t>
  </si>
  <si>
    <t xml:space="preserve"> 01 - 29</t>
  </si>
  <si>
    <t>SSRM402</t>
  </si>
  <si>
    <t xml:space="preserve"> 01 - 30</t>
  </si>
  <si>
    <t>SSRM403</t>
  </si>
  <si>
    <t>Accesories</t>
  </si>
  <si>
    <t xml:space="preserve"> 02 - 01</t>
  </si>
  <si>
    <t>Microphone lead - D</t>
  </si>
  <si>
    <t xml:space="preserve"> 02 - 02</t>
  </si>
  <si>
    <t>Microphone lead - C</t>
  </si>
  <si>
    <t xml:space="preserve"> 02 - 03</t>
  </si>
  <si>
    <t>Guitar lead</t>
  </si>
  <si>
    <t xml:space="preserve"> 02 - 04</t>
  </si>
  <si>
    <t>Audio Cable 5m Mono</t>
  </si>
  <si>
    <t xml:space="preserve"> 02 - 05</t>
  </si>
  <si>
    <t>Audio Cable 10m Mono</t>
  </si>
  <si>
    <t xml:space="preserve"> 02 - 06</t>
  </si>
  <si>
    <t>Audio Cable 5m Stereo</t>
  </si>
  <si>
    <t xml:space="preserve"> 02 - 07</t>
  </si>
  <si>
    <t>Audio Cable 10m Stereo</t>
  </si>
  <si>
    <t xml:space="preserve"> 02 - 08</t>
  </si>
  <si>
    <t xml:space="preserve">Spring Microphone Holder </t>
  </si>
  <si>
    <t xml:space="preserve"> 02 - 09</t>
  </si>
  <si>
    <t xml:space="preserve">Antivibration Microphone Holder </t>
  </si>
  <si>
    <t xml:space="preserve"> 02 - 10</t>
  </si>
  <si>
    <t xml:space="preserve">Universal Mic to Stand 1 </t>
  </si>
  <si>
    <t xml:space="preserve"> 02 - 11</t>
  </si>
  <si>
    <t>Universal Mic to Stand 2</t>
  </si>
  <si>
    <t xml:space="preserve"> 02 - 12</t>
  </si>
  <si>
    <t>Universal Mic to Stand 3</t>
  </si>
  <si>
    <t xml:space="preserve"> 02 - 13</t>
  </si>
  <si>
    <t>Gooseneck 152</t>
  </si>
  <si>
    <t xml:space="preserve"> 02 - 14</t>
  </si>
  <si>
    <t>Gooseneck 330</t>
  </si>
  <si>
    <t xml:space="preserve"> 02 - 15</t>
  </si>
  <si>
    <t>Gooseneck 508</t>
  </si>
  <si>
    <t xml:space="preserve"> 02 - 16</t>
  </si>
  <si>
    <t>SC300  Stand Clip</t>
  </si>
  <si>
    <t xml:space="preserve"> 02 - 17</t>
  </si>
  <si>
    <t>Microphone Mounts</t>
  </si>
  <si>
    <t xml:space="preserve"> 02 - 18</t>
  </si>
  <si>
    <t>Microphone  Tripod Base Stand</t>
  </si>
  <si>
    <t xml:space="preserve"> 02 - 19</t>
  </si>
  <si>
    <t>Microphone Circular Base Stand</t>
  </si>
  <si>
    <t xml:space="preserve"> 02 - 20</t>
  </si>
  <si>
    <t>Microphone Boom Arm</t>
  </si>
  <si>
    <t xml:space="preserve"> 02 - 21</t>
  </si>
  <si>
    <t>Guitar Stand</t>
  </si>
  <si>
    <t xml:space="preserve"> 02 - 22</t>
  </si>
  <si>
    <t>Mic. Gooseneck Desk Stand</t>
  </si>
  <si>
    <t xml:space="preserve"> 02 - 23</t>
  </si>
  <si>
    <t>Mic. Connecting Adaptor 1</t>
  </si>
  <si>
    <t xml:space="preserve"> 02 - 24</t>
  </si>
  <si>
    <t>Mic. Connecting Adaptor 2</t>
  </si>
  <si>
    <t xml:space="preserve"> 02 - 25</t>
  </si>
  <si>
    <t>Mic. Connecting Adaptor 3</t>
  </si>
  <si>
    <t xml:space="preserve"> 02 - 26</t>
  </si>
  <si>
    <t>VHF Diversity Receiver</t>
  </si>
  <si>
    <t xml:space="preserve"> 02 - 27</t>
  </si>
  <si>
    <t>DPA Condenser Mic. 4060</t>
  </si>
  <si>
    <t xml:space="preserve"> 02 - 28</t>
  </si>
  <si>
    <t>Condenser Mic. Cartridge</t>
  </si>
  <si>
    <t xml:space="preserve"> 02 - 29</t>
  </si>
  <si>
    <t>Hand Held Condes. Microphone</t>
  </si>
  <si>
    <t xml:space="preserve"> 02 - 30</t>
  </si>
  <si>
    <t>Tie - Clip Microphone</t>
  </si>
  <si>
    <t xml:space="preserve"> 02 - 31</t>
  </si>
  <si>
    <t>Stand - 2 mic. top</t>
  </si>
  <si>
    <t xml:space="preserve"> 02 - 32</t>
  </si>
  <si>
    <t xml:space="preserve">Stand - 2 mic.- tripod </t>
  </si>
  <si>
    <t xml:space="preserve"> 02 - 33</t>
  </si>
  <si>
    <t xml:space="preserve">Stand - 3 mic. top </t>
  </si>
  <si>
    <t xml:space="preserve"> 02 - 34</t>
  </si>
  <si>
    <t xml:space="preserve">Stand - 3 mic. tripod </t>
  </si>
  <si>
    <t>All Prices are in £ Sterling</t>
  </si>
  <si>
    <t xml:space="preserve">        Products  Total</t>
  </si>
  <si>
    <t>(exc.VAT)</t>
  </si>
  <si>
    <t>and subgect to Value Added Tax.</t>
  </si>
  <si>
    <t xml:space="preserve">    Accessories Total</t>
  </si>
  <si>
    <t xml:space="preserve">      Handling Charge</t>
  </si>
  <si>
    <t>VAT</t>
  </si>
  <si>
    <t xml:space="preserve"> VAT Registration Number</t>
  </si>
  <si>
    <t>GRAND</t>
  </si>
  <si>
    <t>TOTAL £</t>
  </si>
  <si>
    <t xml:space="preserve">E.U.based purchasers please, advice </t>
  </si>
  <si>
    <t>full VAT number when placing order.</t>
  </si>
  <si>
    <t xml:space="preserve">          Exchange rate</t>
  </si>
  <si>
    <t>Country</t>
  </si>
  <si>
    <t>Currency</t>
  </si>
  <si>
    <t>ORDER FORM</t>
  </si>
  <si>
    <t>No:</t>
  </si>
  <si>
    <t>Date:</t>
  </si>
  <si>
    <t>Supplier:</t>
  </si>
  <si>
    <t xml:space="preserve">Ordered by: </t>
  </si>
  <si>
    <t>Address:</t>
  </si>
  <si>
    <t>62b Shenley Road</t>
  </si>
  <si>
    <t>Deliver to:</t>
  </si>
  <si>
    <t>Camberwell</t>
  </si>
  <si>
    <t>London</t>
  </si>
  <si>
    <t>City</t>
  </si>
  <si>
    <t>SE5 8NN</t>
  </si>
  <si>
    <t>Zip:</t>
  </si>
  <si>
    <t>England</t>
  </si>
  <si>
    <t>Country:</t>
  </si>
  <si>
    <t>Telephone:</t>
  </si>
  <si>
    <t>(+44) 020 7252 5594</t>
  </si>
  <si>
    <t>Fax:</t>
  </si>
  <si>
    <t>Email:</t>
  </si>
  <si>
    <t>Stock No.</t>
  </si>
  <si>
    <t xml:space="preserve">Products </t>
  </si>
  <si>
    <t>Quantity</t>
  </si>
  <si>
    <t>Unit Price</t>
  </si>
  <si>
    <t>TOTAL</t>
  </si>
  <si>
    <t xml:space="preserve"> 1 - 28</t>
  </si>
  <si>
    <t xml:space="preserve"> 1 - 29</t>
  </si>
  <si>
    <t xml:space="preserve"> 1 - 30</t>
  </si>
  <si>
    <t>Accessories</t>
  </si>
  <si>
    <t>soundselect@usa.net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</si>
</sst>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#,##0.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8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0"/>
      <color indexed="26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0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sz val="10"/>
      <color indexed="4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2" borderId="1" xfId="0" applyFill="1" applyBorder="1" applyAlignment="1" applyProtection="1">
      <alignment horizontal="center"/>
      <protection locked="0"/>
    </xf>
    <xf numFmtId="4" fontId="1" fillId="3" borderId="1" xfId="0" applyNumberFormat="1" applyFont="1" applyFill="1" applyBorder="1" applyAlignment="1" applyProtection="1">
      <alignment/>
      <protection/>
    </xf>
    <xf numFmtId="0" fontId="0" fillId="4" borderId="0" xfId="0" applyFill="1" applyAlignment="1">
      <alignment/>
    </xf>
    <xf numFmtId="0" fontId="5" fillId="4" borderId="0" xfId="0" applyFont="1" applyFill="1" applyAlignment="1" applyProtection="1">
      <alignment horizontal="right"/>
      <protection/>
    </xf>
    <xf numFmtId="0" fontId="10" fillId="4" borderId="0" xfId="0" applyFont="1" applyFill="1" applyAlignment="1" applyProtection="1">
      <alignment horizontal="right"/>
      <protection/>
    </xf>
    <xf numFmtId="0" fontId="4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5" fillId="4" borderId="0" xfId="0" applyFont="1" applyFill="1" applyAlignment="1" applyProtection="1">
      <alignment/>
      <protection/>
    </xf>
    <xf numFmtId="49" fontId="0" fillId="4" borderId="0" xfId="0" applyNumberFormat="1" applyFill="1" applyBorder="1" applyAlignment="1" applyProtection="1">
      <alignment/>
      <protection/>
    </xf>
    <xf numFmtId="49" fontId="9" fillId="4" borderId="0" xfId="0" applyNumberFormat="1" applyFont="1" applyFill="1" applyBorder="1" applyAlignment="1" applyProtection="1">
      <alignment horizontal="left"/>
      <protection/>
    </xf>
    <xf numFmtId="49" fontId="0" fillId="4" borderId="0" xfId="0" applyNumberFormat="1" applyFill="1" applyBorder="1" applyAlignment="1" applyProtection="1">
      <alignment horizontal="center"/>
      <protection/>
    </xf>
    <xf numFmtId="49" fontId="9" fillId="4" borderId="0" xfId="0" applyNumberFormat="1" applyFont="1" applyFill="1" applyBorder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0" fillId="5" borderId="0" xfId="0" applyFill="1" applyAlignment="1">
      <alignment/>
    </xf>
    <xf numFmtId="0" fontId="7" fillId="4" borderId="0" xfId="0" applyFont="1" applyFill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center"/>
    </xf>
    <xf numFmtId="2" fontId="0" fillId="4" borderId="0" xfId="0" applyNumberFormat="1" applyFill="1" applyBorder="1" applyAlignment="1">
      <alignment/>
    </xf>
    <xf numFmtId="165" fontId="0" fillId="4" borderId="0" xfId="0" applyNumberFormat="1" applyFill="1" applyBorder="1" applyAlignment="1">
      <alignment/>
    </xf>
    <xf numFmtId="0" fontId="0" fillId="2" borderId="2" xfId="0" applyFill="1" applyBorder="1" applyAlignment="1" applyProtection="1">
      <alignment horizontal="centerContinuous"/>
      <protection locked="0"/>
    </xf>
    <xf numFmtId="0" fontId="11" fillId="4" borderId="0" xfId="0" applyFont="1" applyFill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1" fillId="4" borderId="0" xfId="0" applyNumberFormat="1" applyFont="1" applyFill="1" applyAlignment="1">
      <alignment/>
    </xf>
    <xf numFmtId="0" fontId="0" fillId="4" borderId="0" xfId="0" applyNumberFormat="1" applyFont="1" applyFill="1" applyBorder="1" applyAlignment="1" applyProtection="1">
      <alignment/>
      <protection/>
    </xf>
    <xf numFmtId="4" fontId="1" fillId="6" borderId="4" xfId="0" applyNumberFormat="1" applyFont="1" applyFill="1" applyBorder="1" applyAlignment="1" applyProtection="1">
      <alignment/>
      <protection/>
    </xf>
    <xf numFmtId="4" fontId="1" fillId="6" borderId="5" xfId="0" applyNumberFormat="1" applyFont="1" applyFill="1" applyBorder="1" applyAlignment="1" applyProtection="1">
      <alignment/>
      <protection/>
    </xf>
    <xf numFmtId="0" fontId="1" fillId="7" borderId="1" xfId="0" applyFont="1" applyFill="1" applyBorder="1" applyAlignment="1" applyProtection="1">
      <alignment horizontal="center" vertical="center"/>
      <protection/>
    </xf>
    <xf numFmtId="0" fontId="1" fillId="7" borderId="2" xfId="0" applyFont="1" applyFill="1" applyBorder="1" applyAlignment="1" applyProtection="1">
      <alignment horizontal="centerContinuous" vertical="center" wrapText="1"/>
      <protection/>
    </xf>
    <xf numFmtId="0" fontId="0" fillId="7" borderId="3" xfId="0" applyFill="1" applyBorder="1" applyAlignment="1" applyProtection="1">
      <alignment horizontal="centerContinuous" vertical="center"/>
      <protection/>
    </xf>
    <xf numFmtId="0" fontId="11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/>
    </xf>
    <xf numFmtId="0" fontId="12" fillId="4" borderId="0" xfId="0" applyFont="1" applyFill="1" applyAlignment="1">
      <alignment horizontal="center"/>
    </xf>
    <xf numFmtId="49" fontId="0" fillId="2" borderId="6" xfId="0" applyNumberFormat="1" applyFill="1" applyBorder="1" applyAlignment="1" applyProtection="1">
      <alignment horizontal="centerContinuous"/>
      <protection locked="0"/>
    </xf>
    <xf numFmtId="14" fontId="0" fillId="2" borderId="6" xfId="0" applyNumberFormat="1" applyFill="1" applyBorder="1" applyAlignment="1" applyProtection="1">
      <alignment horizontal="centerContinuous"/>
      <protection locked="0"/>
    </xf>
    <xf numFmtId="2" fontId="0" fillId="8" borderId="1" xfId="0" applyNumberFormat="1" applyFill="1" applyBorder="1" applyAlignment="1" applyProtection="1">
      <alignment/>
      <protection/>
    </xf>
    <xf numFmtId="0" fontId="0" fillId="7" borderId="6" xfId="0" applyFill="1" applyBorder="1" applyAlignment="1" applyProtection="1">
      <alignment horizontal="centerContinuous"/>
      <protection/>
    </xf>
    <xf numFmtId="16" fontId="0" fillId="7" borderId="1" xfId="0" applyNumberFormat="1" applyFill="1" applyBorder="1" applyAlignment="1" applyProtection="1">
      <alignment horizontal="center"/>
      <protection/>
    </xf>
    <xf numFmtId="16" fontId="0" fillId="9" borderId="1" xfId="0" applyNumberFormat="1" applyFill="1" applyBorder="1" applyAlignment="1" applyProtection="1">
      <alignment horizontal="left"/>
      <protection/>
    </xf>
    <xf numFmtId="16" fontId="0" fillId="9" borderId="7" xfId="0" applyNumberFormat="1" applyFill="1" applyBorder="1" applyAlignment="1" applyProtection="1">
      <alignment horizontal="center"/>
      <protection/>
    </xf>
    <xf numFmtId="16" fontId="0" fillId="9" borderId="0" xfId="0" applyNumberFormat="1" applyFill="1" applyBorder="1" applyAlignment="1" applyProtection="1">
      <alignment horizontal="center"/>
      <protection/>
    </xf>
    <xf numFmtId="0" fontId="0" fillId="9" borderId="6" xfId="0" applyFill="1" applyBorder="1" applyAlignment="1" applyProtection="1">
      <alignment/>
      <protection/>
    </xf>
    <xf numFmtId="0" fontId="0" fillId="7" borderId="1" xfId="0" applyFill="1" applyBorder="1" applyAlignment="1" applyProtection="1">
      <alignment horizontal="center"/>
      <protection/>
    </xf>
    <xf numFmtId="0" fontId="0" fillId="9" borderId="1" xfId="0" applyFill="1" applyBorder="1" applyAlignment="1" applyProtection="1">
      <alignment/>
      <protection/>
    </xf>
    <xf numFmtId="0" fontId="0" fillId="9" borderId="3" xfId="0" applyFill="1" applyBorder="1" applyAlignment="1" applyProtection="1">
      <alignment/>
      <protection/>
    </xf>
    <xf numFmtId="0" fontId="0" fillId="7" borderId="1" xfId="0" applyFill="1" applyBorder="1" applyAlignment="1" applyProtection="1">
      <alignment/>
      <protection/>
    </xf>
    <xf numFmtId="0" fontId="0" fillId="9" borderId="2" xfId="0" applyFill="1" applyBorder="1" applyAlignment="1" applyProtection="1">
      <alignment/>
      <protection/>
    </xf>
    <xf numFmtId="4" fontId="1" fillId="6" borderId="1" xfId="0" applyNumberFormat="1" applyFont="1" applyFill="1" applyBorder="1" applyAlignment="1" applyProtection="1">
      <alignment/>
      <protection/>
    </xf>
    <xf numFmtId="4" fontId="1" fillId="3" borderId="8" xfId="0" applyNumberFormat="1" applyFont="1" applyFill="1" applyBorder="1" applyAlignment="1" applyProtection="1">
      <alignment/>
      <protection/>
    </xf>
    <xf numFmtId="4" fontId="1" fillId="3" borderId="0" xfId="0" applyNumberFormat="1" applyFont="1" applyFill="1" applyAlignment="1" applyProtection="1">
      <alignment horizontal="right"/>
      <protection/>
    </xf>
    <xf numFmtId="16" fontId="0" fillId="7" borderId="1" xfId="0" applyNumberFormat="1" applyFont="1" applyFill="1" applyBorder="1" applyAlignment="1" applyProtection="1">
      <alignment horizontal="center"/>
      <protection/>
    </xf>
    <xf numFmtId="16" fontId="0" fillId="9" borderId="7" xfId="0" applyNumberFormat="1" applyFill="1" applyBorder="1" applyAlignment="1" applyProtection="1">
      <alignment horizontal="left"/>
      <protection/>
    </xf>
    <xf numFmtId="0" fontId="0" fillId="7" borderId="1" xfId="0" applyFont="1" applyFill="1" applyBorder="1" applyAlignment="1" applyProtection="1">
      <alignment horizontal="center"/>
      <protection/>
    </xf>
    <xf numFmtId="0" fontId="0" fillId="9" borderId="7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1" fillId="4" borderId="0" xfId="0" applyNumberFormat="1" applyFont="1" applyFill="1" applyAlignment="1" applyProtection="1">
      <alignment/>
      <protection/>
    </xf>
    <xf numFmtId="0" fontId="1" fillId="4" borderId="0" xfId="0" applyFont="1" applyFill="1" applyBorder="1" applyAlignment="1" applyProtection="1">
      <alignment horizontal="left"/>
      <protection/>
    </xf>
    <xf numFmtId="0" fontId="0" fillId="4" borderId="0" xfId="0" applyFill="1" applyBorder="1" applyAlignment="1" applyProtection="1">
      <alignment horizontal="left"/>
      <protection/>
    </xf>
    <xf numFmtId="0" fontId="0" fillId="4" borderId="0" xfId="0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 locked="0"/>
    </xf>
    <xf numFmtId="0" fontId="13" fillId="4" borderId="0" xfId="0" applyFont="1" applyFill="1" applyAlignment="1">
      <alignment horizontal="center"/>
    </xf>
    <xf numFmtId="0" fontId="14" fillId="4" borderId="0" xfId="0" applyFont="1" applyFill="1" applyAlignment="1">
      <alignment/>
    </xf>
    <xf numFmtId="0" fontId="8" fillId="4" borderId="0" xfId="0" applyFont="1" applyFill="1" applyAlignment="1">
      <alignment horizontal="left"/>
    </xf>
    <xf numFmtId="0" fontId="0" fillId="8" borderId="1" xfId="0" applyFill="1" applyBorder="1" applyAlignment="1">
      <alignment horizontal="center"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6" xfId="0" applyFill="1" applyBorder="1" applyAlignment="1">
      <alignment/>
    </xf>
    <xf numFmtId="2" fontId="0" fillId="8" borderId="1" xfId="0" applyNumberFormat="1" applyFill="1" applyBorder="1" applyAlignment="1">
      <alignment/>
    </xf>
    <xf numFmtId="0" fontId="0" fillId="8" borderId="1" xfId="0" applyFill="1" applyBorder="1" applyAlignment="1">
      <alignment/>
    </xf>
    <xf numFmtId="16" fontId="0" fillId="8" borderId="1" xfId="0" applyNumberFormat="1" applyFill="1" applyBorder="1" applyAlignment="1">
      <alignment horizontal="center"/>
    </xf>
    <xf numFmtId="0" fontId="0" fillId="8" borderId="7" xfId="0" applyFill="1" applyBorder="1" applyAlignment="1">
      <alignment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/>
    </xf>
    <xf numFmtId="2" fontId="1" fillId="8" borderId="1" xfId="0" applyNumberFormat="1" applyFont="1" applyFill="1" applyBorder="1" applyAlignment="1">
      <alignment/>
    </xf>
    <xf numFmtId="2" fontId="0" fillId="8" borderId="1" xfId="0" applyNumberFormat="1" applyFont="1" applyFill="1" applyBorder="1" applyAlignment="1">
      <alignment/>
    </xf>
    <xf numFmtId="0" fontId="0" fillId="9" borderId="0" xfId="0" applyFill="1" applyAlignment="1">
      <alignment/>
    </xf>
    <xf numFmtId="0" fontId="0" fillId="9" borderId="0" xfId="0" applyFill="1" applyAlignment="1" applyProtection="1">
      <alignment/>
      <protection/>
    </xf>
    <xf numFmtId="0" fontId="1" fillId="9" borderId="0" xfId="0" applyFont="1" applyFill="1" applyAlignment="1" applyProtection="1">
      <alignment horizontal="right"/>
      <protection/>
    </xf>
    <xf numFmtId="0" fontId="1" fillId="9" borderId="0" xfId="0" applyFont="1" applyFill="1" applyAlignment="1" applyProtection="1">
      <alignment horizontal="center"/>
      <protection/>
    </xf>
    <xf numFmtId="0" fontId="15" fillId="9" borderId="0" xfId="0" applyFont="1" applyFill="1" applyAlignment="1" applyProtection="1">
      <alignment/>
      <protection/>
    </xf>
    <xf numFmtId="0" fontId="0" fillId="9" borderId="7" xfId="0" applyFill="1" applyBorder="1" applyAlignment="1" applyProtection="1">
      <alignment horizontal="right"/>
      <protection/>
    </xf>
    <xf numFmtId="10" fontId="0" fillId="9" borderId="7" xfId="0" applyNumberFormat="1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 horizontal="centerContinuous"/>
      <protection locked="0"/>
    </xf>
    <xf numFmtId="0" fontId="0" fillId="9" borderId="9" xfId="0" applyFill="1" applyBorder="1" applyAlignment="1">
      <alignment/>
    </xf>
    <xf numFmtId="0" fontId="0" fillId="9" borderId="9" xfId="0" applyFill="1" applyBorder="1" applyAlignment="1" applyProtection="1">
      <alignment horizontal="center"/>
      <protection/>
    </xf>
    <xf numFmtId="0" fontId="5" fillId="5" borderId="0" xfId="0" applyFont="1" applyFill="1" applyAlignment="1">
      <alignment/>
    </xf>
    <xf numFmtId="0" fontId="6" fillId="4" borderId="0" xfId="0" applyFont="1" applyFill="1" applyAlignment="1" applyProtection="1">
      <alignment horizontal="left"/>
      <protection/>
    </xf>
    <xf numFmtId="0" fontId="16" fillId="9" borderId="0" xfId="0" applyFont="1" applyFill="1" applyAlignment="1" applyProtection="1">
      <alignment/>
      <protection/>
    </xf>
    <xf numFmtId="0" fontId="16" fillId="9" borderId="0" xfId="0" applyFont="1" applyFill="1" applyAlignment="1" applyProtection="1">
      <alignment/>
      <protection hidden="1"/>
    </xf>
    <xf numFmtId="0" fontId="17" fillId="9" borderId="0" xfId="0" applyFont="1" applyFill="1" applyAlignment="1">
      <alignment/>
    </xf>
    <xf numFmtId="0" fontId="0" fillId="9" borderId="0" xfId="0" applyFill="1" applyBorder="1" applyAlignment="1">
      <alignment/>
    </xf>
    <xf numFmtId="4" fontId="11" fillId="4" borderId="0" xfId="0" applyNumberFormat="1" applyFont="1" applyFill="1" applyBorder="1" applyAlignment="1">
      <alignment horizontal="center"/>
    </xf>
    <xf numFmtId="16" fontId="11" fillId="4" borderId="0" xfId="0" applyNumberFormat="1" applyFont="1" applyFill="1" applyBorder="1" applyAlignment="1">
      <alignment horizontal="center"/>
    </xf>
    <xf numFmtId="2" fontId="11" fillId="4" borderId="0" xfId="0" applyNumberFormat="1" applyFont="1" applyFill="1" applyBorder="1" applyAlignment="1">
      <alignment horizontal="center"/>
    </xf>
    <xf numFmtId="0" fontId="0" fillId="7" borderId="3" xfId="0" applyFill="1" applyBorder="1" applyAlignment="1">
      <alignment horizontal="centerContinuous"/>
    </xf>
    <xf numFmtId="0" fontId="0" fillId="7" borderId="6" xfId="0" applyFill="1" applyBorder="1" applyAlignment="1">
      <alignment horizontal="centerContinuous"/>
    </xf>
    <xf numFmtId="0" fontId="1" fillId="7" borderId="1" xfId="0" applyFont="1" applyFill="1" applyBorder="1" applyAlignment="1">
      <alignment horizontal="center"/>
    </xf>
    <xf numFmtId="4" fontId="1" fillId="7" borderId="1" xfId="0" applyNumberFormat="1" applyFont="1" applyFill="1" applyBorder="1" applyAlignment="1">
      <alignment horizontal="center"/>
    </xf>
    <xf numFmtId="0" fontId="0" fillId="7" borderId="3" xfId="0" applyFont="1" applyFill="1" applyBorder="1" applyAlignment="1">
      <alignment horizontal="centerContinuous"/>
    </xf>
    <xf numFmtId="0" fontId="1" fillId="7" borderId="2" xfId="0" applyFont="1" applyFill="1" applyBorder="1" applyAlignment="1">
      <alignment horizontal="centerContinuous"/>
    </xf>
    <xf numFmtId="16" fontId="0" fillId="8" borderId="1" xfId="0" applyNumberFormat="1" applyFont="1" applyFill="1" applyBorder="1" applyAlignment="1">
      <alignment horizontal="center"/>
    </xf>
    <xf numFmtId="0" fontId="6" fillId="4" borderId="7" xfId="0" applyFont="1" applyFill="1" applyBorder="1" applyAlignment="1" applyProtection="1">
      <alignment horizontal="center"/>
      <protection locked="0"/>
    </xf>
    <xf numFmtId="15" fontId="0" fillId="4" borderId="7" xfId="0" applyNumberFormat="1" applyFont="1" applyFill="1" applyBorder="1" applyAlignment="1" applyProtection="1">
      <alignment horizontal="left"/>
      <protection locked="0"/>
    </xf>
    <xf numFmtId="0" fontId="18" fillId="4" borderId="0" xfId="20" applyFill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6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3048000" y="485775"/>
          <a:ext cx="61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9525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3048000" y="485775"/>
          <a:ext cx="61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0</xdr:colOff>
      <xdr:row>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267200" y="1152525"/>
          <a:ext cx="6191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0</xdr:colOff>
      <xdr:row>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267200" y="819150"/>
          <a:ext cx="61912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oundselect@usa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pane ySplit="5" topLeftCell="BM32" activePane="bottomLeft" state="frozen"/>
      <selection pane="topLeft" activeCell="A1" sqref="A1"/>
      <selection pane="bottomLeft" activeCell="G58" sqref="G58"/>
    </sheetView>
  </sheetViews>
  <sheetFormatPr defaultColWidth="9.140625" defaultRowHeight="12.75"/>
  <sheetData>
    <row r="1" spans="1:11" ht="20.25">
      <c r="A1" s="3"/>
      <c r="B1" s="15" t="s">
        <v>0</v>
      </c>
      <c r="C1" s="3"/>
      <c r="D1" s="3"/>
      <c r="E1" s="3"/>
      <c r="F1" s="3"/>
      <c r="G1" s="33" t="s">
        <v>1</v>
      </c>
      <c r="H1" s="3"/>
      <c r="I1" s="3"/>
      <c r="J1" s="3"/>
      <c r="K1" s="3"/>
    </row>
    <row r="2" spans="1:11" ht="15">
      <c r="A2" s="3"/>
      <c r="B2" s="62" t="s">
        <v>2</v>
      </c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 t="s">
        <v>3</v>
      </c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.75">
      <c r="A5" s="3"/>
      <c r="B5" s="97" t="s">
        <v>4</v>
      </c>
      <c r="C5" s="100" t="s">
        <v>5</v>
      </c>
      <c r="D5" s="95"/>
      <c r="E5" s="96"/>
      <c r="F5" s="98" t="s">
        <v>6</v>
      </c>
      <c r="G5" s="97" t="s">
        <v>7</v>
      </c>
      <c r="H5" s="97" t="s">
        <v>8</v>
      </c>
      <c r="I5" s="3"/>
      <c r="J5" s="3"/>
      <c r="K5" s="3"/>
    </row>
    <row r="6" spans="1:11" ht="12.75">
      <c r="A6" s="3"/>
      <c r="B6" s="16"/>
      <c r="C6" s="3"/>
      <c r="D6" s="3"/>
      <c r="E6" s="3"/>
      <c r="F6" s="16"/>
      <c r="G6" s="16"/>
      <c r="H6" s="16"/>
      <c r="I6" s="3"/>
      <c r="J6" s="3"/>
      <c r="K6" s="3"/>
    </row>
    <row r="7" spans="1:11" ht="12.75">
      <c r="A7" s="3"/>
      <c r="B7" s="70" t="s">
        <v>9</v>
      </c>
      <c r="C7" s="65" t="s">
        <v>10</v>
      </c>
      <c r="D7" s="66"/>
      <c r="E7" s="67"/>
      <c r="F7" s="68">
        <v>111.99</v>
      </c>
      <c r="G7" s="68">
        <f>F7-1</f>
        <v>110.99</v>
      </c>
      <c r="H7" s="68">
        <f>G7-1</f>
        <v>109.99</v>
      </c>
      <c r="I7" s="3"/>
      <c r="J7" s="3"/>
      <c r="K7" s="3"/>
    </row>
    <row r="8" spans="1:11" ht="12.75">
      <c r="A8" s="3"/>
      <c r="B8" s="64" t="s">
        <v>11</v>
      </c>
      <c r="C8" s="65" t="s">
        <v>12</v>
      </c>
      <c r="D8" s="66"/>
      <c r="E8" s="67"/>
      <c r="F8" s="68">
        <v>133.88</v>
      </c>
      <c r="G8" s="68">
        <f aca="true" t="shared" si="0" ref="G8:H10">F8-1</f>
        <v>132.88</v>
      </c>
      <c r="H8" s="68">
        <f t="shared" si="0"/>
        <v>131.88</v>
      </c>
      <c r="I8" s="3"/>
      <c r="J8" s="3"/>
      <c r="K8" s="3"/>
    </row>
    <row r="9" spans="1:11" ht="12.75">
      <c r="A9" s="3"/>
      <c r="B9" s="64" t="s">
        <v>13</v>
      </c>
      <c r="C9" s="71" t="s">
        <v>14</v>
      </c>
      <c r="D9" s="71"/>
      <c r="E9" s="71"/>
      <c r="F9" s="68">
        <v>199.59</v>
      </c>
      <c r="G9" s="68">
        <f t="shared" si="0"/>
        <v>198.59</v>
      </c>
      <c r="H9" s="68">
        <f t="shared" si="0"/>
        <v>197.59</v>
      </c>
      <c r="I9" s="3"/>
      <c r="J9" s="3"/>
      <c r="K9" s="3"/>
    </row>
    <row r="10" spans="1:11" ht="12.75">
      <c r="A10" s="3"/>
      <c r="B10" s="64" t="s">
        <v>15</v>
      </c>
      <c r="C10" s="71" t="s">
        <v>16</v>
      </c>
      <c r="D10" s="71"/>
      <c r="E10" s="71"/>
      <c r="F10" s="68">
        <v>216.99</v>
      </c>
      <c r="G10" s="68">
        <f t="shared" si="0"/>
        <v>215.99</v>
      </c>
      <c r="H10" s="68">
        <f t="shared" si="0"/>
        <v>214.99</v>
      </c>
      <c r="I10" s="3"/>
      <c r="J10" s="3"/>
      <c r="K10" s="3"/>
    </row>
    <row r="11" spans="1:11" ht="12.75">
      <c r="A11" s="3"/>
      <c r="B11" s="17"/>
      <c r="C11" s="3"/>
      <c r="D11" s="3"/>
      <c r="E11" s="3"/>
      <c r="F11" s="18"/>
      <c r="G11" s="18"/>
      <c r="H11" s="18"/>
      <c r="I11" s="3"/>
      <c r="J11" s="3"/>
      <c r="K11" s="3"/>
    </row>
    <row r="12" spans="1:11" ht="12.75">
      <c r="A12" s="3"/>
      <c r="B12" s="64" t="s">
        <v>17</v>
      </c>
      <c r="C12" s="65" t="s">
        <v>18</v>
      </c>
      <c r="D12" s="66"/>
      <c r="E12" s="67"/>
      <c r="F12" s="68">
        <v>111.78</v>
      </c>
      <c r="G12" s="68">
        <f>F12-1</f>
        <v>110.78</v>
      </c>
      <c r="H12" s="68">
        <f>G12-1</f>
        <v>109.78</v>
      </c>
      <c r="I12" s="3"/>
      <c r="J12" s="3"/>
      <c r="K12" s="3"/>
    </row>
    <row r="13" spans="1:11" ht="12.75">
      <c r="A13" s="3"/>
      <c r="B13" s="64" t="s">
        <v>19</v>
      </c>
      <c r="C13" s="65" t="s">
        <v>20</v>
      </c>
      <c r="D13" s="66"/>
      <c r="E13" s="67"/>
      <c r="F13" s="68">
        <v>137.79</v>
      </c>
      <c r="G13" s="68">
        <f aca="true" t="shared" si="1" ref="G13:H15">F13-1</f>
        <v>136.79</v>
      </c>
      <c r="H13" s="68">
        <f t="shared" si="1"/>
        <v>135.79</v>
      </c>
      <c r="I13" s="3"/>
      <c r="J13" s="3"/>
      <c r="K13" s="3"/>
    </row>
    <row r="14" spans="1:11" ht="12.75">
      <c r="A14" s="3"/>
      <c r="B14" s="64" t="s">
        <v>21</v>
      </c>
      <c r="C14" s="65" t="s">
        <v>22</v>
      </c>
      <c r="D14" s="66"/>
      <c r="E14" s="67"/>
      <c r="F14" s="68">
        <v>205.39</v>
      </c>
      <c r="G14" s="68">
        <f t="shared" si="1"/>
        <v>204.39</v>
      </c>
      <c r="H14" s="68">
        <f t="shared" si="1"/>
        <v>203.39</v>
      </c>
      <c r="I14" s="3"/>
      <c r="J14" s="3"/>
      <c r="K14" s="3"/>
    </row>
    <row r="15" spans="1:11" ht="12.75">
      <c r="A15" s="3"/>
      <c r="B15" s="64" t="s">
        <v>23</v>
      </c>
      <c r="C15" s="65" t="s">
        <v>24</v>
      </c>
      <c r="D15" s="66"/>
      <c r="E15" s="67"/>
      <c r="F15" s="68">
        <v>219.99</v>
      </c>
      <c r="G15" s="68">
        <f t="shared" si="1"/>
        <v>218.99</v>
      </c>
      <c r="H15" s="68">
        <f t="shared" si="1"/>
        <v>217.99</v>
      </c>
      <c r="I15" s="3"/>
      <c r="J15" s="3"/>
      <c r="K15" s="3"/>
    </row>
    <row r="16" spans="1:11" ht="12.75">
      <c r="A16" s="3"/>
      <c r="B16" s="17"/>
      <c r="C16" s="3"/>
      <c r="D16" s="16"/>
      <c r="E16" s="3"/>
      <c r="F16" s="16"/>
      <c r="G16" s="16"/>
      <c r="H16" s="16"/>
      <c r="I16" s="3"/>
      <c r="J16" s="3"/>
      <c r="K16" s="3"/>
    </row>
    <row r="17" spans="1:11" ht="12.75">
      <c r="A17" s="3"/>
      <c r="B17" s="64" t="s">
        <v>25</v>
      </c>
      <c r="C17" s="65" t="s">
        <v>26</v>
      </c>
      <c r="D17" s="66"/>
      <c r="E17" s="67"/>
      <c r="F17" s="68">
        <v>124.79</v>
      </c>
      <c r="G17" s="68">
        <f>F17+1</f>
        <v>125.79</v>
      </c>
      <c r="H17" s="68">
        <f>G17+1</f>
        <v>126.79</v>
      </c>
      <c r="I17" s="3"/>
      <c r="J17" s="3"/>
      <c r="K17" s="3"/>
    </row>
    <row r="18" spans="1:11" ht="12.75">
      <c r="A18" s="3"/>
      <c r="B18" s="64" t="s">
        <v>27</v>
      </c>
      <c r="C18" s="65" t="s">
        <v>28</v>
      </c>
      <c r="D18" s="66"/>
      <c r="E18" s="67"/>
      <c r="F18" s="68">
        <v>137.79</v>
      </c>
      <c r="G18" s="68">
        <f aca="true" t="shared" si="2" ref="G18:H20">F18+1</f>
        <v>138.79</v>
      </c>
      <c r="H18" s="68">
        <f t="shared" si="2"/>
        <v>139.79</v>
      </c>
      <c r="I18" s="3"/>
      <c r="J18" s="3"/>
      <c r="K18" s="3"/>
    </row>
    <row r="19" spans="1:11" ht="12.75">
      <c r="A19" s="3"/>
      <c r="B19" s="64" t="s">
        <v>29</v>
      </c>
      <c r="C19" s="65" t="s">
        <v>30</v>
      </c>
      <c r="D19" s="66"/>
      <c r="E19" s="67"/>
      <c r="F19" s="68">
        <v>214.49</v>
      </c>
      <c r="G19" s="68">
        <f t="shared" si="2"/>
        <v>215.49</v>
      </c>
      <c r="H19" s="68">
        <f t="shared" si="2"/>
        <v>216.49</v>
      </c>
      <c r="I19" s="3"/>
      <c r="J19" s="3"/>
      <c r="K19" s="3"/>
    </row>
    <row r="20" spans="1:11" ht="12.75">
      <c r="A20" s="3"/>
      <c r="B20" s="64" t="s">
        <v>31</v>
      </c>
      <c r="C20" s="65" t="s">
        <v>32</v>
      </c>
      <c r="D20" s="66"/>
      <c r="E20" s="67"/>
      <c r="F20" s="68">
        <v>223.59</v>
      </c>
      <c r="G20" s="68">
        <f t="shared" si="2"/>
        <v>224.59</v>
      </c>
      <c r="H20" s="68">
        <f t="shared" si="2"/>
        <v>225.59</v>
      </c>
      <c r="I20" s="3"/>
      <c r="J20" s="3"/>
      <c r="K20" s="3"/>
    </row>
    <row r="21" spans="1:11" ht="12.75">
      <c r="A21" s="3"/>
      <c r="B21" s="17"/>
      <c r="C21" s="3"/>
      <c r="D21" s="3"/>
      <c r="E21" s="3"/>
      <c r="F21" s="18"/>
      <c r="G21" s="18"/>
      <c r="H21" s="18"/>
      <c r="I21" s="3"/>
      <c r="J21" s="3"/>
      <c r="K21" s="3"/>
    </row>
    <row r="22" spans="1:11" ht="12.75">
      <c r="A22" s="3"/>
      <c r="B22" s="64" t="s">
        <v>33</v>
      </c>
      <c r="C22" s="65" t="s">
        <v>34</v>
      </c>
      <c r="D22" s="66"/>
      <c r="E22" s="67"/>
      <c r="F22" s="68">
        <v>171.58</v>
      </c>
      <c r="G22" s="68">
        <f>F22-1</f>
        <v>170.58</v>
      </c>
      <c r="H22" s="68">
        <f>G22-1</f>
        <v>169.58</v>
      </c>
      <c r="I22" s="3"/>
      <c r="J22" s="3"/>
      <c r="K22" s="3"/>
    </row>
    <row r="23" spans="1:11" ht="12.75">
      <c r="A23" s="3"/>
      <c r="B23" s="64" t="s">
        <v>35</v>
      </c>
      <c r="C23" s="65" t="s">
        <v>36</v>
      </c>
      <c r="D23" s="66"/>
      <c r="E23" s="67"/>
      <c r="F23" s="68">
        <v>296.29</v>
      </c>
      <c r="G23" s="68">
        <f aca="true" t="shared" si="3" ref="G23:H25">F23-1</f>
        <v>295.29</v>
      </c>
      <c r="H23" s="68">
        <f t="shared" si="3"/>
        <v>294.29</v>
      </c>
      <c r="I23" s="3"/>
      <c r="J23" s="3"/>
      <c r="K23" s="3"/>
    </row>
    <row r="24" spans="1:11" ht="12.75">
      <c r="A24" s="3"/>
      <c r="B24" s="101" t="s">
        <v>37</v>
      </c>
      <c r="C24" s="65" t="s">
        <v>38</v>
      </c>
      <c r="D24" s="66"/>
      <c r="E24" s="67"/>
      <c r="F24" s="68">
        <v>265.18</v>
      </c>
      <c r="G24" s="68">
        <f t="shared" si="3"/>
        <v>264.18</v>
      </c>
      <c r="H24" s="68">
        <f t="shared" si="3"/>
        <v>263.18</v>
      </c>
      <c r="I24" s="3"/>
      <c r="J24" s="3"/>
      <c r="K24" s="3"/>
    </row>
    <row r="25" spans="1:11" ht="12.75">
      <c r="A25" s="3"/>
      <c r="B25" s="64" t="s">
        <v>39</v>
      </c>
      <c r="C25" s="65" t="s">
        <v>40</v>
      </c>
      <c r="D25" s="66"/>
      <c r="E25" s="67"/>
      <c r="F25" s="68">
        <v>291.19</v>
      </c>
      <c r="G25" s="68">
        <f t="shared" si="3"/>
        <v>290.19</v>
      </c>
      <c r="H25" s="68">
        <f t="shared" si="3"/>
        <v>289.19</v>
      </c>
      <c r="I25" s="3"/>
      <c r="J25" s="3"/>
      <c r="K25" s="3"/>
    </row>
    <row r="26" spans="1:11" ht="12.75">
      <c r="A26" s="3"/>
      <c r="B26" s="17"/>
      <c r="C26" s="3"/>
      <c r="D26" s="3"/>
      <c r="E26" s="3"/>
      <c r="F26" s="19"/>
      <c r="G26" s="18"/>
      <c r="H26" s="18"/>
      <c r="I26" s="3"/>
      <c r="J26" s="3"/>
      <c r="K26" s="3"/>
    </row>
    <row r="27" spans="1:11" ht="12.75">
      <c r="A27" s="3"/>
      <c r="B27" s="64" t="s">
        <v>41</v>
      </c>
      <c r="C27" s="65" t="s">
        <v>42</v>
      </c>
      <c r="D27" s="66"/>
      <c r="E27" s="67"/>
      <c r="F27" s="68">
        <v>293.78</v>
      </c>
      <c r="G27" s="68">
        <f>F27-1</f>
        <v>292.78</v>
      </c>
      <c r="H27" s="68">
        <f>G27-1</f>
        <v>291.78</v>
      </c>
      <c r="I27" s="3"/>
      <c r="J27" s="3"/>
      <c r="K27" s="3"/>
    </row>
    <row r="28" spans="1:11" ht="12.75">
      <c r="A28" s="3"/>
      <c r="B28" s="64" t="s">
        <v>43</v>
      </c>
      <c r="C28" s="65" t="s">
        <v>44</v>
      </c>
      <c r="D28" s="66"/>
      <c r="E28" s="67"/>
      <c r="F28" s="68">
        <v>319.79</v>
      </c>
      <c r="G28" s="68">
        <f aca="true" t="shared" si="4" ref="G28:H30">F28-1</f>
        <v>318.79</v>
      </c>
      <c r="H28" s="68">
        <f t="shared" si="4"/>
        <v>317.79</v>
      </c>
      <c r="I28" s="3"/>
      <c r="J28" s="3"/>
      <c r="K28" s="3"/>
    </row>
    <row r="29" spans="1:11" ht="12.75">
      <c r="A29" s="3"/>
      <c r="B29" s="72" t="s">
        <v>45</v>
      </c>
      <c r="C29" s="73" t="s">
        <v>46</v>
      </c>
      <c r="D29" s="66"/>
      <c r="E29" s="67"/>
      <c r="F29" s="74">
        <v>387.38</v>
      </c>
      <c r="G29" s="74">
        <f t="shared" si="4"/>
        <v>386.38</v>
      </c>
      <c r="H29" s="74">
        <f t="shared" si="4"/>
        <v>385.38</v>
      </c>
      <c r="I29" s="3"/>
      <c r="J29" s="3"/>
      <c r="K29" s="3"/>
    </row>
    <row r="30" spans="1:11" ht="12.75">
      <c r="A30" s="3"/>
      <c r="B30" s="64" t="s">
        <v>47</v>
      </c>
      <c r="C30" s="65" t="s">
        <v>48</v>
      </c>
      <c r="D30" s="66"/>
      <c r="E30" s="67"/>
      <c r="F30" s="68">
        <v>423.78</v>
      </c>
      <c r="G30" s="68">
        <f t="shared" si="4"/>
        <v>422.78</v>
      </c>
      <c r="H30" s="68">
        <f t="shared" si="4"/>
        <v>421.78</v>
      </c>
      <c r="I30" s="3"/>
      <c r="J30" s="3"/>
      <c r="K30" s="3"/>
    </row>
    <row r="31" spans="1:11" ht="12.75">
      <c r="A31" s="3"/>
      <c r="B31" s="16"/>
      <c r="C31" s="3"/>
      <c r="D31" s="3"/>
      <c r="E31" s="3"/>
      <c r="F31" s="16"/>
      <c r="G31" s="16"/>
      <c r="H31" s="16"/>
      <c r="I31" s="3"/>
      <c r="J31" s="3"/>
      <c r="K31" s="3"/>
    </row>
    <row r="32" spans="1:11" ht="12.75">
      <c r="A32" s="3"/>
      <c r="B32" s="64" t="s">
        <v>49</v>
      </c>
      <c r="C32" s="65" t="s">
        <v>50</v>
      </c>
      <c r="D32" s="66"/>
      <c r="E32" s="67"/>
      <c r="F32" s="68">
        <v>265.19</v>
      </c>
      <c r="G32" s="68">
        <f>F32-1</f>
        <v>264.19</v>
      </c>
      <c r="H32" s="68">
        <f>G32-1</f>
        <v>263.19</v>
      </c>
      <c r="I32" s="3"/>
      <c r="J32" s="3"/>
      <c r="K32" s="3"/>
    </row>
    <row r="33" spans="1:11" ht="12.75">
      <c r="A33" s="3"/>
      <c r="B33" s="64" t="s">
        <v>51</v>
      </c>
      <c r="C33" s="65" t="s">
        <v>52</v>
      </c>
      <c r="D33" s="66"/>
      <c r="E33" s="67"/>
      <c r="F33" s="68">
        <v>278.18</v>
      </c>
      <c r="G33" s="68">
        <f aca="true" t="shared" si="5" ref="G33:H35">F33-1</f>
        <v>277.18</v>
      </c>
      <c r="H33" s="68">
        <f t="shared" si="5"/>
        <v>276.18</v>
      </c>
      <c r="I33" s="3"/>
      <c r="J33" s="3"/>
      <c r="K33" s="3"/>
    </row>
    <row r="34" spans="1:11" ht="12.75">
      <c r="A34" s="3"/>
      <c r="B34" s="64" t="s">
        <v>53</v>
      </c>
      <c r="C34" s="65" t="s">
        <v>54</v>
      </c>
      <c r="D34" s="66"/>
      <c r="E34" s="67"/>
      <c r="F34" s="75">
        <v>327.59</v>
      </c>
      <c r="G34" s="68">
        <f t="shared" si="5"/>
        <v>326.59</v>
      </c>
      <c r="H34" s="68">
        <f t="shared" si="5"/>
        <v>325.59</v>
      </c>
      <c r="I34" s="3"/>
      <c r="J34" s="3"/>
      <c r="K34" s="3"/>
    </row>
    <row r="35" spans="1:11" ht="12.75">
      <c r="A35" s="3"/>
      <c r="B35" s="64" t="s">
        <v>55</v>
      </c>
      <c r="C35" s="65" t="s">
        <v>56</v>
      </c>
      <c r="D35" s="66"/>
      <c r="E35" s="67"/>
      <c r="F35" s="68">
        <v>342.99</v>
      </c>
      <c r="G35" s="68">
        <f t="shared" si="5"/>
        <v>341.99</v>
      </c>
      <c r="H35" s="68">
        <f t="shared" si="5"/>
        <v>340.99</v>
      </c>
      <c r="I35" s="3"/>
      <c r="J35" s="3"/>
      <c r="K35" s="3"/>
    </row>
    <row r="36" spans="1:1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2.75">
      <c r="A37" s="3"/>
      <c r="B37" s="70" t="s">
        <v>57</v>
      </c>
      <c r="C37" s="65" t="s">
        <v>58</v>
      </c>
      <c r="D37" s="66"/>
      <c r="E37" s="67"/>
      <c r="F37" s="69">
        <v>434.89</v>
      </c>
      <c r="G37" s="69">
        <f aca="true" t="shared" si="6" ref="G37:H39">F37-0.8</f>
        <v>434.09</v>
      </c>
      <c r="H37" s="69">
        <f t="shared" si="6"/>
        <v>433.28999999999996</v>
      </c>
      <c r="I37" s="3"/>
      <c r="J37" s="3"/>
      <c r="K37" s="3"/>
    </row>
    <row r="38" spans="1:11" ht="12.75">
      <c r="A38" s="3"/>
      <c r="B38" s="64" t="s">
        <v>59</v>
      </c>
      <c r="C38" s="65" t="s">
        <v>60</v>
      </c>
      <c r="D38" s="66"/>
      <c r="E38" s="67"/>
      <c r="F38" s="69">
        <v>466.69</v>
      </c>
      <c r="G38" s="69">
        <f t="shared" si="6"/>
        <v>465.89</v>
      </c>
      <c r="H38" s="69">
        <f t="shared" si="6"/>
        <v>465.09</v>
      </c>
      <c r="I38" s="3"/>
      <c r="J38" s="3"/>
      <c r="K38" s="3"/>
    </row>
    <row r="39" spans="1:11" ht="12.75">
      <c r="A39" s="3"/>
      <c r="B39" s="64" t="s">
        <v>61</v>
      </c>
      <c r="C39" s="65" t="s">
        <v>62</v>
      </c>
      <c r="D39" s="66"/>
      <c r="E39" s="67"/>
      <c r="F39" s="69">
        <v>498.99</v>
      </c>
      <c r="G39" s="69">
        <f t="shared" si="6"/>
        <v>498.19</v>
      </c>
      <c r="H39" s="69">
        <f t="shared" si="6"/>
        <v>497.39</v>
      </c>
      <c r="I39" s="3"/>
      <c r="J39" s="3"/>
      <c r="K39" s="3"/>
    </row>
    <row r="40" spans="1:11" ht="12.75">
      <c r="A40" s="3"/>
      <c r="B40" s="17"/>
      <c r="C40" s="22"/>
      <c r="D40" s="23"/>
      <c r="E40" s="16"/>
      <c r="F40" s="16"/>
      <c r="G40" s="16"/>
      <c r="H40" s="16"/>
      <c r="I40" s="3"/>
      <c r="J40" s="3"/>
      <c r="K40" s="3"/>
    </row>
    <row r="41" spans="1:11" ht="12.75">
      <c r="A41" s="3"/>
      <c r="B41" s="64" t="s">
        <v>63</v>
      </c>
      <c r="C41" s="65" t="s">
        <v>64</v>
      </c>
      <c r="D41" s="66"/>
      <c r="E41" s="67"/>
      <c r="F41" s="69">
        <v>239.89</v>
      </c>
      <c r="G41" s="69">
        <f aca="true" t="shared" si="7" ref="G41:H43">F41-0.8</f>
        <v>239.08999999999997</v>
      </c>
      <c r="H41" s="69">
        <f t="shared" si="7"/>
        <v>238.28999999999996</v>
      </c>
      <c r="I41" s="3"/>
      <c r="J41" s="3"/>
      <c r="K41" s="3"/>
    </row>
    <row r="42" spans="1:11" ht="12.75">
      <c r="A42" s="3"/>
      <c r="B42" s="64" t="s">
        <v>65</v>
      </c>
      <c r="C42" s="65" t="s">
        <v>66</v>
      </c>
      <c r="D42" s="66"/>
      <c r="E42" s="67"/>
      <c r="F42" s="69">
        <v>193.69</v>
      </c>
      <c r="G42" s="69">
        <f t="shared" si="7"/>
        <v>192.89</v>
      </c>
      <c r="H42" s="69">
        <f t="shared" si="7"/>
        <v>192.08999999999997</v>
      </c>
      <c r="I42" s="3"/>
      <c r="J42" s="3"/>
      <c r="K42" s="3"/>
    </row>
    <row r="43" spans="1:11" ht="12.75">
      <c r="A43" s="3"/>
      <c r="B43" s="64" t="s">
        <v>67</v>
      </c>
      <c r="C43" s="65" t="s">
        <v>68</v>
      </c>
      <c r="D43" s="66"/>
      <c r="E43" s="67"/>
      <c r="F43" s="69">
        <v>167.49</v>
      </c>
      <c r="G43" s="69">
        <f t="shared" si="7"/>
        <v>166.69</v>
      </c>
      <c r="H43" s="69">
        <f t="shared" si="7"/>
        <v>165.89</v>
      </c>
      <c r="I43" s="3"/>
      <c r="J43" s="3"/>
      <c r="K43" s="3"/>
    </row>
    <row r="44" spans="1:11" ht="12.75">
      <c r="A44" s="3"/>
      <c r="B44" s="64"/>
      <c r="C44" s="65"/>
      <c r="D44" s="66"/>
      <c r="E44" s="67"/>
      <c r="F44" s="69"/>
      <c r="G44" s="69"/>
      <c r="H44" s="69"/>
      <c r="I44" s="3"/>
      <c r="J44" s="3"/>
      <c r="K44" s="3"/>
    </row>
    <row r="45" spans="1:11" ht="12.75">
      <c r="A45" s="3"/>
      <c r="B45" s="64"/>
      <c r="C45" s="65"/>
      <c r="D45" s="66"/>
      <c r="E45" s="67"/>
      <c r="F45" s="69"/>
      <c r="G45" s="69"/>
      <c r="H45" s="69"/>
      <c r="I45" s="3"/>
      <c r="J45" s="3"/>
      <c r="K45" s="3"/>
    </row>
    <row r="46" spans="1:11" ht="12.75">
      <c r="A46" s="3"/>
      <c r="B46" s="64"/>
      <c r="C46" s="65"/>
      <c r="D46" s="66"/>
      <c r="E46" s="67"/>
      <c r="F46" s="69"/>
      <c r="G46" s="69"/>
      <c r="H46" s="69"/>
      <c r="I46" s="3"/>
      <c r="J46" s="3"/>
      <c r="K46" s="3"/>
    </row>
    <row r="47" spans="1:11" ht="12.75">
      <c r="A47" s="3"/>
      <c r="B47" s="64"/>
      <c r="C47" s="65"/>
      <c r="D47" s="66"/>
      <c r="E47" s="67"/>
      <c r="F47" s="69"/>
      <c r="G47" s="69"/>
      <c r="H47" s="69"/>
      <c r="I47" s="3"/>
      <c r="J47" s="3"/>
      <c r="K47" s="3"/>
    </row>
    <row r="48" spans="1:11" ht="12.75">
      <c r="A48" s="3"/>
      <c r="B48" s="64"/>
      <c r="C48" s="65"/>
      <c r="D48" s="66"/>
      <c r="E48" s="67"/>
      <c r="F48" s="69"/>
      <c r="G48" s="69"/>
      <c r="H48" s="69"/>
      <c r="I48" s="3"/>
      <c r="J48" s="3"/>
      <c r="K48" s="3"/>
    </row>
    <row r="49" spans="1:11" ht="12.75">
      <c r="A49" s="3"/>
      <c r="B49" s="64"/>
      <c r="C49" s="65"/>
      <c r="D49" s="66"/>
      <c r="E49" s="67"/>
      <c r="F49" s="69"/>
      <c r="G49" s="69"/>
      <c r="H49" s="69"/>
      <c r="I49" s="3"/>
      <c r="J49" s="3"/>
      <c r="K49" s="3"/>
    </row>
    <row r="50" spans="1:11" ht="12.75">
      <c r="A50" s="3"/>
      <c r="B50" s="64"/>
      <c r="C50" s="65"/>
      <c r="D50" s="66"/>
      <c r="E50" s="67"/>
      <c r="F50" s="69"/>
      <c r="G50" s="69"/>
      <c r="H50" s="69"/>
      <c r="I50" s="3"/>
      <c r="J50" s="3"/>
      <c r="K50" s="3"/>
    </row>
    <row r="51" spans="1:11" ht="12.75">
      <c r="A51" s="3"/>
      <c r="B51" s="64"/>
      <c r="C51" s="65"/>
      <c r="D51" s="66"/>
      <c r="E51" s="67"/>
      <c r="F51" s="69"/>
      <c r="G51" s="69"/>
      <c r="H51" s="69"/>
      <c r="I51" s="3"/>
      <c r="J51" s="3"/>
      <c r="K51" s="3"/>
    </row>
    <row r="52" spans="1:11" ht="12.75">
      <c r="A52" s="3"/>
      <c r="B52" s="64"/>
      <c r="C52" s="65"/>
      <c r="D52" s="66"/>
      <c r="E52" s="67"/>
      <c r="F52" s="69"/>
      <c r="G52" s="69"/>
      <c r="H52" s="69"/>
      <c r="I52" s="3"/>
      <c r="J52" s="3"/>
      <c r="K52" s="3"/>
    </row>
    <row r="53" spans="1:11" ht="12.75">
      <c r="A53" s="3"/>
      <c r="B53" s="64"/>
      <c r="C53" s="65"/>
      <c r="D53" s="66"/>
      <c r="E53" s="67"/>
      <c r="F53" s="69"/>
      <c r="G53" s="69"/>
      <c r="H53" s="69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</sheetData>
  <sheetProtection password="CAE5" sheet="1" objects="1" scenarios="1"/>
  <printOptions/>
  <pageMargins left="0.75" right="0.75" top="1" bottom="1" header="0.5" footer="0.5"/>
  <pageSetup blackAndWhite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pane ySplit="5" topLeftCell="BM35" activePane="bottomLeft" state="frozen"/>
      <selection pane="topLeft" activeCell="A1" sqref="A1"/>
      <selection pane="bottomLeft" activeCell="K37" sqref="K37"/>
    </sheetView>
  </sheetViews>
  <sheetFormatPr defaultColWidth="9.140625" defaultRowHeight="12.75"/>
  <sheetData>
    <row r="1" spans="1:11" ht="18">
      <c r="A1" s="3"/>
      <c r="B1" s="15" t="s">
        <v>0</v>
      </c>
      <c r="C1" s="3"/>
      <c r="D1" s="3"/>
      <c r="E1" s="3"/>
      <c r="F1" s="3"/>
      <c r="G1" s="63" t="s">
        <v>1</v>
      </c>
      <c r="H1" s="3"/>
      <c r="I1" s="3"/>
      <c r="J1" s="3"/>
      <c r="K1" s="3"/>
    </row>
    <row r="2" spans="1:11" ht="18">
      <c r="A2" s="3"/>
      <c r="B2" s="15" t="s">
        <v>69</v>
      </c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 t="s">
        <v>3</v>
      </c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.75">
      <c r="A5" s="3"/>
      <c r="B5" s="97" t="s">
        <v>4</v>
      </c>
      <c r="C5" s="100" t="s">
        <v>5</v>
      </c>
      <c r="D5" s="99"/>
      <c r="E5" s="96"/>
      <c r="F5" s="98" t="s">
        <v>6</v>
      </c>
      <c r="G5" s="97" t="s">
        <v>7</v>
      </c>
      <c r="H5" s="97" t="s">
        <v>8</v>
      </c>
      <c r="I5" s="3"/>
      <c r="J5" s="3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>
      <c r="A7" s="3"/>
      <c r="B7" s="64" t="s">
        <v>70</v>
      </c>
      <c r="C7" s="65" t="s">
        <v>71</v>
      </c>
      <c r="D7" s="66"/>
      <c r="E7" s="67"/>
      <c r="F7" s="68">
        <v>11.99</v>
      </c>
      <c r="G7" s="68">
        <f aca="true" t="shared" si="0" ref="G7:H9">F7-0.04</f>
        <v>11.950000000000001</v>
      </c>
      <c r="H7" s="68">
        <f t="shared" si="0"/>
        <v>11.910000000000002</v>
      </c>
      <c r="I7" s="3"/>
      <c r="J7" s="3"/>
      <c r="K7" s="3"/>
    </row>
    <row r="8" spans="1:11" ht="12.75">
      <c r="A8" s="3"/>
      <c r="B8" s="64" t="s">
        <v>72</v>
      </c>
      <c r="C8" s="65" t="s">
        <v>73</v>
      </c>
      <c r="D8" s="66"/>
      <c r="E8" s="67"/>
      <c r="F8" s="68">
        <v>11.99</v>
      </c>
      <c r="G8" s="68">
        <f t="shared" si="0"/>
        <v>11.950000000000001</v>
      </c>
      <c r="H8" s="68">
        <f t="shared" si="0"/>
        <v>11.910000000000002</v>
      </c>
      <c r="I8" s="3"/>
      <c r="J8" s="3"/>
      <c r="K8" s="3"/>
    </row>
    <row r="9" spans="1:11" ht="12.75">
      <c r="A9" s="3"/>
      <c r="B9" s="64" t="s">
        <v>74</v>
      </c>
      <c r="C9" s="65" t="s">
        <v>75</v>
      </c>
      <c r="D9" s="66"/>
      <c r="E9" s="67"/>
      <c r="F9" s="68">
        <v>6.99</v>
      </c>
      <c r="G9" s="68">
        <f t="shared" si="0"/>
        <v>6.95</v>
      </c>
      <c r="H9" s="68">
        <f t="shared" si="0"/>
        <v>6.91</v>
      </c>
      <c r="I9" s="3"/>
      <c r="J9" s="3"/>
      <c r="K9" s="3"/>
    </row>
    <row r="10" spans="1:11" ht="12.75">
      <c r="A10" s="3"/>
      <c r="B10" s="64" t="s">
        <v>76</v>
      </c>
      <c r="C10" s="65" t="s">
        <v>77</v>
      </c>
      <c r="D10" s="66"/>
      <c r="E10" s="67"/>
      <c r="F10" s="68">
        <v>7.24</v>
      </c>
      <c r="G10" s="68">
        <f aca="true" t="shared" si="1" ref="G10:H12">F10-0.05</f>
        <v>7.19</v>
      </c>
      <c r="H10" s="68">
        <f t="shared" si="1"/>
        <v>7.140000000000001</v>
      </c>
      <c r="I10" s="3"/>
      <c r="J10" s="3"/>
      <c r="K10" s="3"/>
    </row>
    <row r="11" spans="1:11" ht="12.75">
      <c r="A11" s="3"/>
      <c r="B11" s="64" t="s">
        <v>78</v>
      </c>
      <c r="C11" s="65" t="s">
        <v>79</v>
      </c>
      <c r="D11" s="66"/>
      <c r="E11" s="67"/>
      <c r="F11" s="68">
        <v>12.15</v>
      </c>
      <c r="G11" s="68">
        <f t="shared" si="1"/>
        <v>12.1</v>
      </c>
      <c r="H11" s="68">
        <f t="shared" si="1"/>
        <v>12.049999999999999</v>
      </c>
      <c r="I11" s="3"/>
      <c r="J11" s="3"/>
      <c r="K11" s="3"/>
    </row>
    <row r="12" spans="1:11" ht="12.75">
      <c r="A12" s="3"/>
      <c r="B12" s="64" t="s">
        <v>80</v>
      </c>
      <c r="C12" s="65" t="s">
        <v>81</v>
      </c>
      <c r="D12" s="66"/>
      <c r="E12" s="67"/>
      <c r="F12" s="68">
        <v>8.99</v>
      </c>
      <c r="G12" s="68">
        <f t="shared" si="1"/>
        <v>8.94</v>
      </c>
      <c r="H12" s="68">
        <f t="shared" si="1"/>
        <v>8.889999999999999</v>
      </c>
      <c r="I12" s="3"/>
      <c r="J12" s="3"/>
      <c r="K12" s="3"/>
    </row>
    <row r="13" spans="1:11" ht="12.75">
      <c r="A13" s="3"/>
      <c r="B13" s="64" t="s">
        <v>82</v>
      </c>
      <c r="C13" s="65" t="s">
        <v>83</v>
      </c>
      <c r="D13" s="66"/>
      <c r="E13" s="67"/>
      <c r="F13" s="68">
        <v>14.59</v>
      </c>
      <c r="G13" s="68">
        <f>F13-0.06</f>
        <v>14.53</v>
      </c>
      <c r="H13" s="68">
        <f>G13-0.06</f>
        <v>14.469999999999999</v>
      </c>
      <c r="I13" s="3"/>
      <c r="J13" s="3"/>
      <c r="K13" s="3"/>
    </row>
    <row r="14" spans="1:11" ht="12.75">
      <c r="A14" s="3"/>
      <c r="B14" s="64" t="s">
        <v>84</v>
      </c>
      <c r="C14" s="65" t="s">
        <v>85</v>
      </c>
      <c r="D14" s="66"/>
      <c r="E14" s="67"/>
      <c r="F14" s="68">
        <v>5.99</v>
      </c>
      <c r="G14" s="68">
        <f>F14-0.04</f>
        <v>5.95</v>
      </c>
      <c r="H14" s="68">
        <f>G14-0.04</f>
        <v>5.91</v>
      </c>
      <c r="I14" s="3"/>
      <c r="J14" s="3"/>
      <c r="K14" s="3"/>
    </row>
    <row r="15" spans="1:11" ht="12.75">
      <c r="A15" s="3"/>
      <c r="B15" s="64" t="s">
        <v>86</v>
      </c>
      <c r="C15" s="65" t="s">
        <v>87</v>
      </c>
      <c r="D15" s="66"/>
      <c r="E15" s="67"/>
      <c r="F15" s="68">
        <v>6.99</v>
      </c>
      <c r="G15" s="68">
        <f>F15-0.05</f>
        <v>6.94</v>
      </c>
      <c r="H15" s="68">
        <f>G15-0.05</f>
        <v>6.890000000000001</v>
      </c>
      <c r="I15" s="3"/>
      <c r="J15" s="3"/>
      <c r="K15" s="3"/>
    </row>
    <row r="16" spans="1:11" ht="12.75">
      <c r="A16" s="3"/>
      <c r="B16" s="64" t="s">
        <v>88</v>
      </c>
      <c r="C16" s="65" t="s">
        <v>89</v>
      </c>
      <c r="D16" s="66"/>
      <c r="E16" s="67"/>
      <c r="F16" s="68">
        <v>18.48</v>
      </c>
      <c r="G16" s="68">
        <f>F16-0.25</f>
        <v>18.23</v>
      </c>
      <c r="H16" s="68">
        <f>G16-0.25</f>
        <v>17.98</v>
      </c>
      <c r="I16" s="3"/>
      <c r="J16" s="3"/>
      <c r="K16" s="3"/>
    </row>
    <row r="17" spans="1:11" ht="12.75">
      <c r="A17" s="3"/>
      <c r="B17" s="64" t="s">
        <v>90</v>
      </c>
      <c r="C17" s="65" t="s">
        <v>91</v>
      </c>
      <c r="D17" s="66"/>
      <c r="E17" s="67"/>
      <c r="F17" s="68">
        <v>24.99</v>
      </c>
      <c r="G17" s="68">
        <f>F17-0.22</f>
        <v>24.77</v>
      </c>
      <c r="H17" s="68">
        <f>G17-0.22</f>
        <v>24.55</v>
      </c>
      <c r="I17" s="3"/>
      <c r="J17" s="3"/>
      <c r="K17" s="3"/>
    </row>
    <row r="18" spans="1:11" ht="12.75">
      <c r="A18" s="3"/>
      <c r="B18" s="64" t="s">
        <v>92</v>
      </c>
      <c r="C18" s="65" t="s">
        <v>93</v>
      </c>
      <c r="D18" s="66"/>
      <c r="E18" s="67"/>
      <c r="F18" s="68">
        <v>29.99</v>
      </c>
      <c r="G18" s="68">
        <f>F18-0.18</f>
        <v>29.81</v>
      </c>
      <c r="H18" s="68">
        <f>G18-0.18</f>
        <v>29.63</v>
      </c>
      <c r="I18" s="3"/>
      <c r="J18" s="3"/>
      <c r="K18" s="3"/>
    </row>
    <row r="19" spans="1:11" ht="12.75">
      <c r="A19" s="3"/>
      <c r="B19" s="64" t="s">
        <v>94</v>
      </c>
      <c r="C19" s="65" t="s">
        <v>95</v>
      </c>
      <c r="D19" s="66"/>
      <c r="E19" s="67"/>
      <c r="F19" s="68">
        <v>5.43</v>
      </c>
      <c r="G19" s="68">
        <f>F19-0.07</f>
        <v>5.359999999999999</v>
      </c>
      <c r="H19" s="68">
        <f>G19-0.07</f>
        <v>5.289999999999999</v>
      </c>
      <c r="I19" s="3"/>
      <c r="J19" s="3"/>
      <c r="K19" s="3"/>
    </row>
    <row r="20" spans="1:11" ht="12.75">
      <c r="A20" s="3"/>
      <c r="B20" s="64" t="s">
        <v>96</v>
      </c>
      <c r="C20" s="65" t="s">
        <v>97</v>
      </c>
      <c r="D20" s="66"/>
      <c r="E20" s="67"/>
      <c r="F20" s="68">
        <v>6.18</v>
      </c>
      <c r="G20" s="68">
        <f>F20-0.09</f>
        <v>6.09</v>
      </c>
      <c r="H20" s="68">
        <f>G20-0.09</f>
        <v>6</v>
      </c>
      <c r="I20" s="3"/>
      <c r="J20" s="3"/>
      <c r="K20" s="3"/>
    </row>
    <row r="21" spans="1:11" ht="12.75">
      <c r="A21" s="3"/>
      <c r="B21" s="64" t="s">
        <v>98</v>
      </c>
      <c r="C21" s="65" t="s">
        <v>99</v>
      </c>
      <c r="D21" s="66"/>
      <c r="E21" s="67"/>
      <c r="F21" s="68">
        <v>7.64</v>
      </c>
      <c r="G21" s="68">
        <f>F21-0.05</f>
        <v>7.59</v>
      </c>
      <c r="H21" s="68">
        <f>G21-0.05</f>
        <v>7.54</v>
      </c>
      <c r="I21" s="3"/>
      <c r="J21" s="3"/>
      <c r="K21" s="3"/>
    </row>
    <row r="22" spans="1:11" ht="12.75">
      <c r="A22" s="3"/>
      <c r="B22" s="64" t="s">
        <v>100</v>
      </c>
      <c r="C22" s="65" t="s">
        <v>101</v>
      </c>
      <c r="D22" s="66"/>
      <c r="E22" s="67"/>
      <c r="F22" s="68">
        <v>12.92</v>
      </c>
      <c r="G22" s="68">
        <f>F22-0.05</f>
        <v>12.87</v>
      </c>
      <c r="H22" s="68">
        <f>G22-0.05</f>
        <v>12.819999999999999</v>
      </c>
      <c r="I22" s="3"/>
      <c r="J22" s="3"/>
      <c r="K22" s="3"/>
    </row>
    <row r="23" spans="1:11" ht="12.75">
      <c r="A23" s="3"/>
      <c r="B23" s="64" t="s">
        <v>102</v>
      </c>
      <c r="C23" s="65" t="s">
        <v>103</v>
      </c>
      <c r="D23" s="66"/>
      <c r="E23" s="67"/>
      <c r="F23" s="68">
        <v>6.41</v>
      </c>
      <c r="G23" s="68">
        <f>F23-0.11</f>
        <v>6.3</v>
      </c>
      <c r="H23" s="68">
        <f>G23-0.11</f>
        <v>6.1899999999999995</v>
      </c>
      <c r="I23" s="3"/>
      <c r="J23" s="3"/>
      <c r="K23" s="3"/>
    </row>
    <row r="24" spans="1:11" ht="12.75">
      <c r="A24" s="3"/>
      <c r="B24" s="64" t="s">
        <v>104</v>
      </c>
      <c r="C24" s="65" t="s">
        <v>105</v>
      </c>
      <c r="D24" s="66"/>
      <c r="E24" s="67"/>
      <c r="F24" s="68">
        <v>13.65</v>
      </c>
      <c r="G24" s="68">
        <f>F24-0.25</f>
        <v>13.4</v>
      </c>
      <c r="H24" s="68">
        <f>G24-0.25</f>
        <v>13.15</v>
      </c>
      <c r="I24" s="3"/>
      <c r="J24" s="3"/>
      <c r="K24" s="3"/>
    </row>
    <row r="25" spans="1:11" ht="12.75">
      <c r="A25" s="3"/>
      <c r="B25" s="64" t="s">
        <v>106</v>
      </c>
      <c r="C25" s="65" t="s">
        <v>107</v>
      </c>
      <c r="D25" s="66"/>
      <c r="E25" s="67"/>
      <c r="F25" s="68">
        <v>12.48</v>
      </c>
      <c r="G25" s="68">
        <f>F25-0.15</f>
        <v>12.33</v>
      </c>
      <c r="H25" s="68">
        <f>G25-0.15</f>
        <v>12.18</v>
      </c>
      <c r="I25" s="3"/>
      <c r="J25" s="3"/>
      <c r="K25" s="3"/>
    </row>
    <row r="26" spans="1:11" ht="12.75">
      <c r="A26" s="3"/>
      <c r="B26" s="64" t="s">
        <v>108</v>
      </c>
      <c r="C26" s="65" t="s">
        <v>109</v>
      </c>
      <c r="D26" s="66"/>
      <c r="E26" s="67"/>
      <c r="F26" s="68">
        <v>7.99</v>
      </c>
      <c r="G26" s="68">
        <f>F26-0.12</f>
        <v>7.87</v>
      </c>
      <c r="H26" s="68">
        <f>G26-0.12</f>
        <v>7.75</v>
      </c>
      <c r="I26" s="3"/>
      <c r="J26" s="3"/>
      <c r="K26" s="3"/>
    </row>
    <row r="27" spans="1:11" ht="12.75">
      <c r="A27" s="3"/>
      <c r="B27" s="64" t="s">
        <v>110</v>
      </c>
      <c r="C27" s="65" t="s">
        <v>111</v>
      </c>
      <c r="D27" s="66"/>
      <c r="E27" s="67"/>
      <c r="F27" s="68">
        <v>14.29</v>
      </c>
      <c r="G27" s="68">
        <f>F27-0.15</f>
        <v>14.139999999999999</v>
      </c>
      <c r="H27" s="68">
        <f>G27-0.15</f>
        <v>13.989999999999998</v>
      </c>
      <c r="I27" s="3"/>
      <c r="J27" s="3"/>
      <c r="K27" s="3"/>
    </row>
    <row r="28" spans="1:11" ht="12.75">
      <c r="A28" s="3"/>
      <c r="B28" s="64" t="s">
        <v>112</v>
      </c>
      <c r="C28" s="65" t="s">
        <v>113</v>
      </c>
      <c r="D28" s="66"/>
      <c r="E28" s="67"/>
      <c r="F28" s="68">
        <v>8.46</v>
      </c>
      <c r="G28" s="68">
        <f>F28-0.18</f>
        <v>8.280000000000001</v>
      </c>
      <c r="H28" s="68">
        <f>G28-0.18</f>
        <v>8.100000000000001</v>
      </c>
      <c r="I28" s="3"/>
      <c r="J28" s="3"/>
      <c r="K28" s="3"/>
    </row>
    <row r="29" spans="1:11" ht="12.75">
      <c r="A29" s="3"/>
      <c r="B29" s="64" t="s">
        <v>114</v>
      </c>
      <c r="C29" s="65" t="s">
        <v>115</v>
      </c>
      <c r="D29" s="66"/>
      <c r="E29" s="67"/>
      <c r="F29" s="68">
        <v>1.99</v>
      </c>
      <c r="G29" s="68">
        <f>F29-0.09</f>
        <v>1.9</v>
      </c>
      <c r="H29" s="68">
        <f>G29-0.09</f>
        <v>1.8099999999999998</v>
      </c>
      <c r="I29" s="3"/>
      <c r="J29" s="3"/>
      <c r="K29" s="3"/>
    </row>
    <row r="30" spans="1:11" ht="12.75">
      <c r="A30" s="3"/>
      <c r="B30" s="70" t="s">
        <v>116</v>
      </c>
      <c r="C30" s="65" t="s">
        <v>117</v>
      </c>
      <c r="D30" s="66"/>
      <c r="E30" s="67"/>
      <c r="F30" s="68">
        <v>1.34</v>
      </c>
      <c r="G30" s="68">
        <f>F30-0.07</f>
        <v>1.27</v>
      </c>
      <c r="H30" s="68">
        <f>G30-0.07</f>
        <v>1.2</v>
      </c>
      <c r="I30" s="3"/>
      <c r="J30" s="3"/>
      <c r="K30" s="3"/>
    </row>
    <row r="31" spans="1:11" ht="12.75">
      <c r="A31" s="3"/>
      <c r="B31" s="70" t="s">
        <v>118</v>
      </c>
      <c r="C31" s="65" t="s">
        <v>119</v>
      </c>
      <c r="D31" s="66"/>
      <c r="E31" s="67"/>
      <c r="F31" s="68">
        <v>1.34</v>
      </c>
      <c r="G31" s="68">
        <f>F31-0.05</f>
        <v>1.29</v>
      </c>
      <c r="H31" s="68">
        <f>G31-0.05</f>
        <v>1.24</v>
      </c>
      <c r="I31" s="3"/>
      <c r="J31" s="3"/>
      <c r="K31" s="3"/>
    </row>
    <row r="32" spans="1:11" ht="12.75">
      <c r="A32" s="3"/>
      <c r="B32" s="64" t="s">
        <v>120</v>
      </c>
      <c r="C32" s="65" t="s">
        <v>121</v>
      </c>
      <c r="D32" s="66"/>
      <c r="E32" s="67"/>
      <c r="F32" s="68">
        <v>149.99</v>
      </c>
      <c r="G32" s="68">
        <f>F32-0.23</f>
        <v>149.76000000000002</v>
      </c>
      <c r="H32" s="68">
        <f>G32-0.23</f>
        <v>149.53000000000003</v>
      </c>
      <c r="I32" s="3"/>
      <c r="J32" s="3"/>
      <c r="K32" s="3"/>
    </row>
    <row r="33" spans="1:11" ht="12.75">
      <c r="A33" s="3"/>
      <c r="B33" s="64" t="s">
        <v>122</v>
      </c>
      <c r="C33" s="65" t="s">
        <v>123</v>
      </c>
      <c r="D33" s="66"/>
      <c r="E33" s="67"/>
      <c r="F33" s="68">
        <v>230</v>
      </c>
      <c r="G33" s="68">
        <f>F33-0.65</f>
        <v>229.35</v>
      </c>
      <c r="H33" s="68">
        <f>G33-0.65</f>
        <v>228.7</v>
      </c>
      <c r="I33" s="3"/>
      <c r="J33" s="3"/>
      <c r="K33" s="3"/>
    </row>
    <row r="34" spans="1:11" ht="12.75">
      <c r="A34" s="3"/>
      <c r="B34" s="64" t="s">
        <v>124</v>
      </c>
      <c r="C34" s="65" t="s">
        <v>125</v>
      </c>
      <c r="D34" s="66"/>
      <c r="E34" s="67"/>
      <c r="F34" s="68">
        <v>25.99</v>
      </c>
      <c r="G34" s="68">
        <v>25.49</v>
      </c>
      <c r="H34" s="68">
        <v>25.25</v>
      </c>
      <c r="I34" s="3"/>
      <c r="J34" s="3"/>
      <c r="K34" s="3"/>
    </row>
    <row r="35" spans="1:11" ht="12.75">
      <c r="A35" s="3"/>
      <c r="B35" s="64" t="s">
        <v>126</v>
      </c>
      <c r="C35" s="65" t="s">
        <v>127</v>
      </c>
      <c r="D35" s="66"/>
      <c r="E35" s="67"/>
      <c r="F35" s="68">
        <v>35.99</v>
      </c>
      <c r="G35" s="68">
        <f>F35-0.25</f>
        <v>35.74</v>
      </c>
      <c r="H35" s="68">
        <f>G35-0.25</f>
        <v>35.49</v>
      </c>
      <c r="I35" s="3"/>
      <c r="J35" s="3"/>
      <c r="K35" s="3"/>
    </row>
    <row r="36" spans="1:11" ht="12.75">
      <c r="A36" s="3"/>
      <c r="B36" s="64" t="s">
        <v>128</v>
      </c>
      <c r="C36" s="65" t="s">
        <v>129</v>
      </c>
      <c r="D36" s="66"/>
      <c r="E36" s="67"/>
      <c r="F36" s="68">
        <v>32.95</v>
      </c>
      <c r="G36" s="68">
        <f>F36-0.23</f>
        <v>32.720000000000006</v>
      </c>
      <c r="H36" s="68">
        <f>G36-0.23</f>
        <v>32.49000000000001</v>
      </c>
      <c r="I36" s="3"/>
      <c r="J36" s="3"/>
      <c r="K36" s="3"/>
    </row>
    <row r="37" spans="1:11" ht="12.75">
      <c r="A37" s="3"/>
      <c r="B37" s="64" t="s">
        <v>130</v>
      </c>
      <c r="C37" s="65" t="s">
        <v>131</v>
      </c>
      <c r="D37" s="66"/>
      <c r="E37" s="67"/>
      <c r="F37" s="68">
        <f>(F14*2)+(F21*2)+F23</f>
        <v>33.67</v>
      </c>
      <c r="G37" s="68">
        <f aca="true" t="shared" si="2" ref="G37:H40">F37-0.5</f>
        <v>33.17</v>
      </c>
      <c r="H37" s="68">
        <f t="shared" si="2"/>
        <v>32.67</v>
      </c>
      <c r="I37" s="3"/>
      <c r="J37" s="3"/>
      <c r="K37" s="3"/>
    </row>
    <row r="38" spans="1:11" ht="12.75">
      <c r="A38" s="3"/>
      <c r="B38" s="64" t="s">
        <v>132</v>
      </c>
      <c r="C38" s="65" t="s">
        <v>133</v>
      </c>
      <c r="D38" s="66"/>
      <c r="E38" s="67"/>
      <c r="F38" s="68">
        <f>F37+F24</f>
        <v>47.32</v>
      </c>
      <c r="G38" s="68">
        <f t="shared" si="2"/>
        <v>46.82</v>
      </c>
      <c r="H38" s="68">
        <f t="shared" si="2"/>
        <v>46.32</v>
      </c>
      <c r="I38" s="3"/>
      <c r="J38" s="3"/>
      <c r="K38" s="3"/>
    </row>
    <row r="39" spans="1:11" ht="12.75">
      <c r="A39" s="3"/>
      <c r="B39" s="64" t="s">
        <v>134</v>
      </c>
      <c r="C39" s="65" t="s">
        <v>135</v>
      </c>
      <c r="D39" s="66"/>
      <c r="E39" s="67"/>
      <c r="F39" s="69">
        <f>(F14*3)+F20+(F21*2)+F23</f>
        <v>45.84</v>
      </c>
      <c r="G39" s="68">
        <f t="shared" si="2"/>
        <v>45.34</v>
      </c>
      <c r="H39" s="68">
        <f t="shared" si="2"/>
        <v>44.84</v>
      </c>
      <c r="I39" s="3"/>
      <c r="J39" s="3"/>
      <c r="K39" s="3"/>
    </row>
    <row r="40" spans="1:11" ht="12.75">
      <c r="A40" s="3"/>
      <c r="B40" s="64" t="s">
        <v>136</v>
      </c>
      <c r="C40" s="65" t="s">
        <v>137</v>
      </c>
      <c r="D40" s="66"/>
      <c r="E40" s="67"/>
      <c r="F40" s="68">
        <f>F39+F24</f>
        <v>59.49</v>
      </c>
      <c r="G40" s="68">
        <f t="shared" si="2"/>
        <v>58.99</v>
      </c>
      <c r="H40" s="68">
        <f t="shared" si="2"/>
        <v>58.49</v>
      </c>
      <c r="I40" s="3"/>
      <c r="J40" s="3"/>
      <c r="K40" s="3"/>
    </row>
    <row r="41" spans="1:11" ht="12.75">
      <c r="A41" s="3"/>
      <c r="B41" s="64"/>
      <c r="C41" s="65"/>
      <c r="D41" s="66"/>
      <c r="E41" s="67"/>
      <c r="F41" s="69"/>
      <c r="G41" s="69"/>
      <c r="H41" s="69"/>
      <c r="I41" s="3"/>
      <c r="J41" s="3"/>
      <c r="K41" s="3"/>
    </row>
    <row r="42" spans="1:11" ht="12.75">
      <c r="A42" s="3"/>
      <c r="B42" s="64"/>
      <c r="C42" s="65"/>
      <c r="D42" s="66"/>
      <c r="E42" s="67"/>
      <c r="F42" s="69"/>
      <c r="G42" s="69"/>
      <c r="H42" s="69"/>
      <c r="I42" s="3"/>
      <c r="J42" s="3"/>
      <c r="K42" s="3"/>
    </row>
    <row r="43" spans="1:11" ht="12.75">
      <c r="A43" s="3"/>
      <c r="B43" s="64"/>
      <c r="C43" s="65"/>
      <c r="D43" s="66"/>
      <c r="E43" s="67"/>
      <c r="F43" s="69"/>
      <c r="G43" s="69"/>
      <c r="H43" s="69"/>
      <c r="I43" s="3"/>
      <c r="J43" s="3"/>
      <c r="K43" s="3"/>
    </row>
    <row r="44" spans="1:11" ht="12.75">
      <c r="A44" s="3"/>
      <c r="B44" s="64"/>
      <c r="C44" s="65"/>
      <c r="D44" s="66"/>
      <c r="E44" s="67"/>
      <c r="F44" s="69"/>
      <c r="G44" s="69"/>
      <c r="H44" s="69"/>
      <c r="I44" s="3"/>
      <c r="J44" s="3"/>
      <c r="K44" s="3"/>
    </row>
    <row r="45" spans="1:11" ht="12.75">
      <c r="A45" s="3"/>
      <c r="B45" s="64"/>
      <c r="C45" s="65"/>
      <c r="D45" s="66"/>
      <c r="E45" s="67"/>
      <c r="F45" s="69"/>
      <c r="G45" s="69"/>
      <c r="H45" s="69"/>
      <c r="I45" s="3"/>
      <c r="J45" s="3"/>
      <c r="K45" s="3"/>
    </row>
    <row r="46" spans="1:11" ht="12.75">
      <c r="A46" s="3"/>
      <c r="B46" s="64"/>
      <c r="C46" s="65"/>
      <c r="D46" s="66"/>
      <c r="E46" s="67"/>
      <c r="F46" s="69"/>
      <c r="G46" s="69"/>
      <c r="H46" s="69"/>
      <c r="I46" s="3"/>
      <c r="J46" s="3"/>
      <c r="K46" s="3"/>
    </row>
    <row r="47" spans="1:11" ht="12.75">
      <c r="A47" s="3"/>
      <c r="B47" s="64"/>
      <c r="C47" s="65"/>
      <c r="D47" s="66"/>
      <c r="E47" s="67"/>
      <c r="F47" s="69"/>
      <c r="G47" s="69"/>
      <c r="H47" s="69"/>
      <c r="I47" s="3"/>
      <c r="J47" s="3"/>
      <c r="K47" s="3"/>
    </row>
    <row r="48" spans="1:11" ht="12.75">
      <c r="A48" s="3"/>
      <c r="B48" s="64"/>
      <c r="C48" s="65"/>
      <c r="D48" s="66"/>
      <c r="E48" s="67"/>
      <c r="F48" s="69"/>
      <c r="G48" s="69"/>
      <c r="H48" s="69"/>
      <c r="I48" s="3"/>
      <c r="J48" s="3"/>
      <c r="K48" s="3"/>
    </row>
    <row r="49" spans="1:11" ht="12.75">
      <c r="A49" s="3"/>
      <c r="B49" s="64"/>
      <c r="C49" s="65"/>
      <c r="D49" s="66"/>
      <c r="E49" s="67"/>
      <c r="F49" s="69"/>
      <c r="G49" s="69"/>
      <c r="H49" s="69"/>
      <c r="I49" s="3"/>
      <c r="J49" s="3"/>
      <c r="K49" s="3"/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</sheetData>
  <sheetProtection password="CAE5" sheet="1" objects="1" scenarios="1"/>
  <printOptions/>
  <pageMargins left="0.75" right="0.75" top="1" bottom="1" header="0.5" footer="0.5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0"/>
  <sheetViews>
    <sheetView tabSelected="1" workbookViewId="0" topLeftCell="A1">
      <pane ySplit="9" topLeftCell="BM11" activePane="bottomLeft" state="frozen"/>
      <selection pane="topLeft" activeCell="A1" sqref="A1"/>
      <selection pane="bottomLeft" activeCell="J7" sqref="J7"/>
    </sheetView>
  </sheetViews>
  <sheetFormatPr defaultColWidth="9.140625" defaultRowHeight="12.75"/>
  <cols>
    <col min="8" max="8" width="9.28125" style="0" bestFit="1" customWidth="1"/>
  </cols>
  <sheetData>
    <row r="1" spans="1:15" ht="12.75" customHeight="1" thickBo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12.75" customHeight="1">
      <c r="A2" s="90" t="s">
        <v>138</v>
      </c>
      <c r="B2" s="80"/>
      <c r="C2" s="80"/>
      <c r="D2" s="77"/>
      <c r="E2" s="54" t="s">
        <v>139</v>
      </c>
      <c r="F2" s="54"/>
      <c r="G2" s="54" t="s">
        <v>140</v>
      </c>
      <c r="H2" s="26">
        <f>SUM(H23:H56)</f>
        <v>0</v>
      </c>
      <c r="I2" s="76"/>
      <c r="J2" s="76"/>
      <c r="K2" s="76"/>
      <c r="L2" s="76"/>
      <c r="M2" s="76"/>
      <c r="N2" s="76"/>
      <c r="O2" s="76"/>
    </row>
    <row r="3" spans="1:15" ht="12.75">
      <c r="A3" s="90" t="s">
        <v>141</v>
      </c>
      <c r="B3" s="80"/>
      <c r="C3" s="80"/>
      <c r="D3" s="77"/>
      <c r="E3" s="54" t="s">
        <v>142</v>
      </c>
      <c r="F3" s="77"/>
      <c r="G3" s="54" t="s">
        <v>140</v>
      </c>
      <c r="H3" s="27">
        <f>SUM(H61:H105)</f>
        <v>0</v>
      </c>
      <c r="I3" s="76"/>
      <c r="J3" s="76"/>
      <c r="K3" s="76"/>
      <c r="L3" s="76"/>
      <c r="M3" s="76"/>
      <c r="N3" s="76"/>
      <c r="O3" s="91"/>
    </row>
    <row r="4" spans="1:15" ht="12.75">
      <c r="A4" s="76"/>
      <c r="B4" s="77"/>
      <c r="C4" s="77"/>
      <c r="D4" s="88">
        <v>3.99</v>
      </c>
      <c r="E4" s="89">
        <f>IF((H2+H3)&lt;30,D4,0)</f>
        <v>3.99</v>
      </c>
      <c r="F4" s="54" t="s">
        <v>143</v>
      </c>
      <c r="G4" s="54"/>
      <c r="H4" s="48">
        <f>IF((H2+H3)&gt;0,E4,0)</f>
        <v>0</v>
      </c>
      <c r="I4" s="76"/>
      <c r="J4" s="76"/>
      <c r="K4" s="76"/>
      <c r="L4" s="76"/>
      <c r="M4" s="76"/>
      <c r="N4" s="76"/>
      <c r="O4" s="76"/>
    </row>
    <row r="5" spans="1:15" ht="13.5" thickBot="1">
      <c r="A5" s="76"/>
      <c r="B5" s="76"/>
      <c r="C5" s="76"/>
      <c r="D5" s="76"/>
      <c r="E5" s="88">
        <f>IF(F8&gt;0,A6,0)</f>
        <v>0</v>
      </c>
      <c r="F5" s="81" t="s">
        <v>144</v>
      </c>
      <c r="G5" s="82">
        <v>0.175</v>
      </c>
      <c r="H5" s="27">
        <f>IF(E5&lt;1,((H2+H3+H4)*G5),0)</f>
        <v>0</v>
      </c>
      <c r="I5" s="76"/>
      <c r="J5" s="76"/>
      <c r="K5" s="76"/>
      <c r="L5" s="76"/>
      <c r="M5" s="76"/>
      <c r="N5" s="76"/>
      <c r="O5" s="76"/>
    </row>
    <row r="6" spans="1:15" ht="13.5" thickBot="1">
      <c r="A6" s="1"/>
      <c r="B6" s="76" t="s">
        <v>145</v>
      </c>
      <c r="C6" s="76"/>
      <c r="D6" s="76"/>
      <c r="E6" s="76"/>
      <c r="F6" s="78" t="s">
        <v>146</v>
      </c>
      <c r="G6" s="79" t="s">
        <v>147</v>
      </c>
      <c r="H6" s="49">
        <f>SUM(H2:H5)</f>
        <v>0</v>
      </c>
      <c r="I6" s="76"/>
      <c r="J6" s="76"/>
      <c r="K6" s="76"/>
      <c r="L6" s="76"/>
      <c r="M6" s="76"/>
      <c r="N6" s="76"/>
      <c r="O6" s="76"/>
    </row>
    <row r="7" spans="1:15" ht="12.75">
      <c r="A7" s="76" t="s">
        <v>148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1:15" ht="12.75">
      <c r="A8" s="76" t="s">
        <v>149</v>
      </c>
      <c r="B8" s="76"/>
      <c r="C8" s="76"/>
      <c r="D8" s="76"/>
      <c r="E8" s="76"/>
      <c r="F8" s="1"/>
      <c r="G8" s="60"/>
      <c r="H8" s="50">
        <f>H6*F8</f>
        <v>0</v>
      </c>
      <c r="I8" s="76"/>
      <c r="J8" s="76"/>
      <c r="K8" s="76"/>
      <c r="L8" s="76"/>
      <c r="M8" s="76"/>
      <c r="N8" s="76"/>
      <c r="O8" s="76"/>
    </row>
    <row r="9" spans="1:15" ht="13.5" thickBot="1">
      <c r="A9" s="84"/>
      <c r="B9" s="84"/>
      <c r="C9" s="84"/>
      <c r="D9" s="84"/>
      <c r="E9" s="84" t="s">
        <v>150</v>
      </c>
      <c r="F9" s="84"/>
      <c r="G9" s="85" t="s">
        <v>151</v>
      </c>
      <c r="H9" s="85" t="s">
        <v>152</v>
      </c>
      <c r="I9" s="84"/>
      <c r="J9" s="76"/>
      <c r="K9" s="76"/>
      <c r="L9" s="76"/>
      <c r="M9" s="76"/>
      <c r="N9" s="76"/>
      <c r="O9" s="76"/>
    </row>
    <row r="10" spans="1:15" ht="26.25">
      <c r="A10" s="87" t="s">
        <v>153</v>
      </c>
      <c r="B10" s="3"/>
      <c r="C10" s="3"/>
      <c r="D10" s="4"/>
      <c r="E10" s="5" t="s">
        <v>154</v>
      </c>
      <c r="F10" s="102"/>
      <c r="G10" s="61" t="s">
        <v>155</v>
      </c>
      <c r="H10" s="103"/>
      <c r="I10" s="3"/>
      <c r="J10" s="3"/>
      <c r="K10" s="3"/>
      <c r="L10" s="3"/>
      <c r="M10" s="3"/>
      <c r="N10" s="3"/>
      <c r="O10" s="3"/>
    </row>
    <row r="11" spans="1:15" ht="12.75" customHeight="1">
      <c r="A11" s="56"/>
      <c r="B11" s="6"/>
      <c r="C11" s="7"/>
      <c r="D11" s="8"/>
      <c r="E11" s="7"/>
      <c r="F11" s="7"/>
      <c r="G11" s="7"/>
      <c r="H11" s="7"/>
      <c r="I11" s="3"/>
      <c r="J11" s="3"/>
      <c r="K11" s="3"/>
      <c r="L11" s="3"/>
      <c r="M11" s="3"/>
      <c r="N11" s="3"/>
      <c r="O11" s="3"/>
    </row>
    <row r="12" spans="1:15" ht="12.75">
      <c r="A12" s="25" t="s">
        <v>156</v>
      </c>
      <c r="B12" s="57" t="s">
        <v>0</v>
      </c>
      <c r="C12" s="7"/>
      <c r="D12" s="7"/>
      <c r="E12" s="10" t="s">
        <v>157</v>
      </c>
      <c r="F12" s="20"/>
      <c r="G12" s="83"/>
      <c r="H12" s="34"/>
      <c r="I12" s="3"/>
      <c r="J12" s="3"/>
      <c r="K12" s="3"/>
      <c r="L12" s="3"/>
      <c r="M12" s="3"/>
      <c r="N12" s="3"/>
      <c r="O12" s="3"/>
    </row>
    <row r="13" spans="1:15" ht="12.75">
      <c r="A13" s="9" t="s">
        <v>158</v>
      </c>
      <c r="B13" s="58" t="s">
        <v>159</v>
      </c>
      <c r="C13" s="7"/>
      <c r="D13" s="7"/>
      <c r="E13" s="10" t="s">
        <v>160</v>
      </c>
      <c r="F13" s="20"/>
      <c r="G13" s="83"/>
      <c r="H13" s="35"/>
      <c r="I13" s="3"/>
      <c r="J13" s="3"/>
      <c r="K13" s="3"/>
      <c r="L13" s="3"/>
      <c r="M13" s="3"/>
      <c r="N13" s="3"/>
      <c r="O13" s="3"/>
    </row>
    <row r="14" spans="1:15" ht="12.75">
      <c r="A14" s="9"/>
      <c r="B14" s="58" t="s">
        <v>161</v>
      </c>
      <c r="C14" s="7"/>
      <c r="D14" s="7"/>
      <c r="E14" s="7" t="s">
        <v>158</v>
      </c>
      <c r="F14" s="20"/>
      <c r="G14" s="83"/>
      <c r="H14" s="35"/>
      <c r="I14" s="3"/>
      <c r="J14" s="3"/>
      <c r="K14" s="3"/>
      <c r="L14" s="3"/>
      <c r="M14" s="3"/>
      <c r="N14" s="3"/>
      <c r="O14" s="3"/>
    </row>
    <row r="15" spans="1:15" ht="12.75">
      <c r="A15" s="9"/>
      <c r="B15" s="58" t="s">
        <v>162</v>
      </c>
      <c r="C15" s="7"/>
      <c r="D15" s="11"/>
      <c r="E15" s="13" t="s">
        <v>163</v>
      </c>
      <c r="F15" s="20"/>
      <c r="G15" s="83"/>
      <c r="H15" s="35"/>
      <c r="I15" s="24"/>
      <c r="J15" s="3"/>
      <c r="K15" s="3"/>
      <c r="L15" s="3"/>
      <c r="M15" s="3"/>
      <c r="N15" s="3"/>
      <c r="O15" s="3"/>
    </row>
    <row r="16" spans="1:15" ht="12.75">
      <c r="A16" s="9"/>
      <c r="B16" s="58" t="s">
        <v>164</v>
      </c>
      <c r="C16" s="7"/>
      <c r="D16" s="11"/>
      <c r="E16" s="59" t="s">
        <v>165</v>
      </c>
      <c r="F16" s="20"/>
      <c r="G16" s="83"/>
      <c r="H16" s="35"/>
      <c r="I16" s="3"/>
      <c r="J16" s="3"/>
      <c r="K16" s="3"/>
      <c r="L16" s="3"/>
      <c r="M16" s="3"/>
      <c r="N16" s="3"/>
      <c r="O16" s="3"/>
    </row>
    <row r="17" spans="1:15" ht="12.75">
      <c r="A17" s="7"/>
      <c r="B17" s="7" t="s">
        <v>166</v>
      </c>
      <c r="C17" s="7"/>
      <c r="D17" s="9"/>
      <c r="E17" s="58" t="s">
        <v>167</v>
      </c>
      <c r="F17" s="20"/>
      <c r="G17" s="83"/>
      <c r="H17" s="35"/>
      <c r="I17" s="3"/>
      <c r="J17" s="3"/>
      <c r="K17" s="3"/>
      <c r="L17" s="3"/>
      <c r="M17" s="3"/>
      <c r="N17" s="3"/>
      <c r="O17" s="3"/>
    </row>
    <row r="18" spans="1:15" ht="12.75">
      <c r="A18" s="12" t="s">
        <v>168</v>
      </c>
      <c r="B18" s="58" t="s">
        <v>169</v>
      </c>
      <c r="C18" s="9"/>
      <c r="D18" s="7"/>
      <c r="E18" s="12" t="s">
        <v>168</v>
      </c>
      <c r="F18" s="20"/>
      <c r="G18" s="83"/>
      <c r="H18" s="35"/>
      <c r="I18" s="3"/>
      <c r="J18" s="3"/>
      <c r="K18" s="3"/>
      <c r="L18" s="3"/>
      <c r="M18" s="3"/>
      <c r="N18" s="3"/>
      <c r="O18" s="3"/>
    </row>
    <row r="19" spans="1:15" ht="12.75">
      <c r="A19" s="13" t="s">
        <v>170</v>
      </c>
      <c r="B19" s="58" t="s">
        <v>169</v>
      </c>
      <c r="C19" s="7"/>
      <c r="D19" s="7"/>
      <c r="E19" s="13" t="s">
        <v>170</v>
      </c>
      <c r="F19" s="20"/>
      <c r="G19" s="83"/>
      <c r="H19" s="35"/>
      <c r="I19" s="3"/>
      <c r="J19" s="3"/>
      <c r="K19" s="3"/>
      <c r="L19" s="3"/>
      <c r="M19" s="3"/>
      <c r="N19" s="3"/>
      <c r="O19" s="3"/>
    </row>
    <row r="20" spans="1:15" ht="12.75">
      <c r="A20" s="13" t="s">
        <v>171</v>
      </c>
      <c r="B20" s="104" t="s">
        <v>181</v>
      </c>
      <c r="C20" s="7"/>
      <c r="D20" s="7"/>
      <c r="E20" s="13" t="s">
        <v>171</v>
      </c>
      <c r="F20" s="20"/>
      <c r="G20" s="83"/>
      <c r="H20" s="35"/>
      <c r="I20" s="3"/>
      <c r="J20" s="3"/>
      <c r="K20" s="3"/>
      <c r="L20" s="3"/>
      <c r="M20" s="3"/>
      <c r="N20" s="3"/>
      <c r="O20" s="3"/>
    </row>
    <row r="21" spans="1:15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3"/>
      <c r="B22" s="28" t="s">
        <v>172</v>
      </c>
      <c r="C22" s="29" t="s">
        <v>173</v>
      </c>
      <c r="D22" s="30"/>
      <c r="E22" s="37"/>
      <c r="F22" s="28" t="s">
        <v>174</v>
      </c>
      <c r="G22" s="28" t="s">
        <v>175</v>
      </c>
      <c r="H22" s="28" t="s">
        <v>176</v>
      </c>
      <c r="I22" s="3"/>
      <c r="J22" s="3"/>
      <c r="K22" s="3"/>
      <c r="L22" s="3"/>
      <c r="M22" s="3"/>
      <c r="N22" s="3"/>
      <c r="O22" s="3"/>
    </row>
    <row r="23" spans="1:15" ht="12.75">
      <c r="A23" s="3"/>
      <c r="B23" s="51" t="str">
        <f>'Price List - 1'!B7</f>
        <v> 01 - 01</v>
      </c>
      <c r="C23" s="52" t="str">
        <f>'Price List - 1'!C7</f>
        <v>SSMA100</v>
      </c>
      <c r="D23" s="41"/>
      <c r="E23" s="41"/>
      <c r="F23" s="1"/>
      <c r="G23" s="36">
        <f>MIN('For office use only'!B3:'For office use only'!D3)</f>
        <v>111.99</v>
      </c>
      <c r="H23" s="2">
        <f aca="true" t="shared" si="0" ref="H23:H56">F23*G23</f>
        <v>0</v>
      </c>
      <c r="I23" s="3"/>
      <c r="J23" s="3"/>
      <c r="K23" s="3"/>
      <c r="L23" s="3"/>
      <c r="M23" s="3"/>
      <c r="N23" s="3"/>
      <c r="O23" s="3"/>
    </row>
    <row r="24" spans="1:15" ht="12.75">
      <c r="A24" s="3"/>
      <c r="B24" s="51" t="str">
        <f>'Price List - 1'!B8</f>
        <v> 01 - 02</v>
      </c>
      <c r="C24" s="52" t="str">
        <f>'Price List - 1'!C8</f>
        <v>SSMA100R</v>
      </c>
      <c r="D24" s="45"/>
      <c r="E24" s="42"/>
      <c r="F24" s="1"/>
      <c r="G24" s="36">
        <f>MIN('For office use only'!B4:'For office use only'!D4)</f>
        <v>133.88</v>
      </c>
      <c r="H24" s="2">
        <f t="shared" si="0"/>
        <v>0</v>
      </c>
      <c r="I24" s="3"/>
      <c r="J24" s="3"/>
      <c r="K24" s="3"/>
      <c r="L24" s="3"/>
      <c r="M24" s="3"/>
      <c r="N24" s="3"/>
      <c r="O24" s="3"/>
    </row>
    <row r="25" spans="1:15" ht="12.75">
      <c r="A25" s="3"/>
      <c r="B25" s="51" t="str">
        <f>'Price List - 1'!B9</f>
        <v> 01 - 03</v>
      </c>
      <c r="C25" s="52" t="str">
        <f>'Price List - 1'!C9</f>
        <v>SSMA100B</v>
      </c>
      <c r="D25" s="45"/>
      <c r="E25" s="42"/>
      <c r="F25" s="1"/>
      <c r="G25" s="36">
        <f>MIN('For office use only'!B5:'For office use only'!D5)</f>
        <v>199.59</v>
      </c>
      <c r="H25" s="2">
        <f t="shared" si="0"/>
        <v>0</v>
      </c>
      <c r="I25" s="3"/>
      <c r="J25" s="3"/>
      <c r="K25" s="3"/>
      <c r="L25" s="3"/>
      <c r="M25" s="3"/>
      <c r="N25" s="3"/>
      <c r="O25" s="3"/>
    </row>
    <row r="26" spans="1:15" ht="12.75">
      <c r="A26" s="3"/>
      <c r="B26" s="51" t="str">
        <f>'Price List - 1'!B10</f>
        <v> 01 - 04</v>
      </c>
      <c r="C26" s="52" t="str">
        <f>'Price List - 1'!C10</f>
        <v>SSMA100BR</v>
      </c>
      <c r="D26" s="45"/>
      <c r="E26" s="42"/>
      <c r="F26" s="1"/>
      <c r="G26" s="36">
        <f>MIN('For office use only'!B6:'For office use only'!D6)</f>
        <v>216.99</v>
      </c>
      <c r="H26" s="2">
        <f t="shared" si="0"/>
        <v>0</v>
      </c>
      <c r="I26" s="3"/>
      <c r="J26" s="3"/>
      <c r="K26" s="3"/>
      <c r="L26" s="3"/>
      <c r="M26" s="3"/>
      <c r="N26" s="3"/>
      <c r="O26" s="3"/>
    </row>
    <row r="27" spans="1:15" ht="12.75">
      <c r="A27" s="3"/>
      <c r="B27" s="51" t="str">
        <f>'Price List - 1'!B12</f>
        <v> 01 - 05</v>
      </c>
      <c r="C27" s="52" t="str">
        <f>'Price List - 1'!C12</f>
        <v>SSMA100M</v>
      </c>
      <c r="D27" s="45"/>
      <c r="E27" s="42"/>
      <c r="F27" s="1"/>
      <c r="G27" s="36">
        <f>MIN('For office use only'!B8:'For office use only'!D8)</f>
        <v>111.78</v>
      </c>
      <c r="H27" s="2">
        <f t="shared" si="0"/>
        <v>0</v>
      </c>
      <c r="I27" s="3"/>
      <c r="J27" s="3"/>
      <c r="K27" s="3"/>
      <c r="L27" s="3"/>
      <c r="M27" s="3"/>
      <c r="N27" s="3"/>
      <c r="O27" s="3"/>
    </row>
    <row r="28" spans="1:15" ht="12.75">
      <c r="A28" s="3"/>
      <c r="B28" s="51" t="str">
        <f>'Price List - 1'!B13</f>
        <v> 01 - 06</v>
      </c>
      <c r="C28" s="52" t="str">
        <f>'Price List - 1'!C13</f>
        <v>SSMA100MR</v>
      </c>
      <c r="D28" s="45"/>
      <c r="E28" s="42"/>
      <c r="F28" s="1"/>
      <c r="G28" s="36">
        <f>MIN('For office use only'!B9:'For office use only'!D9)</f>
        <v>137.79</v>
      </c>
      <c r="H28" s="2">
        <f t="shared" si="0"/>
        <v>0</v>
      </c>
      <c r="I28" s="3"/>
      <c r="J28" s="3"/>
      <c r="K28" s="3"/>
      <c r="L28" s="3"/>
      <c r="M28" s="3"/>
      <c r="N28" s="3"/>
      <c r="O28" s="3"/>
    </row>
    <row r="29" spans="1:15" ht="12.75">
      <c r="A29" s="3"/>
      <c r="B29" s="51" t="str">
        <f>'Price List - 1'!B14</f>
        <v> 01 - 07</v>
      </c>
      <c r="C29" s="52" t="str">
        <f>'Price List - 1'!C14</f>
        <v>SSMA100BM</v>
      </c>
      <c r="D29" s="45"/>
      <c r="E29" s="42"/>
      <c r="F29" s="1"/>
      <c r="G29" s="36">
        <f>MIN('For office use only'!B10:'For office use only'!D10)</f>
        <v>205.39</v>
      </c>
      <c r="H29" s="2">
        <f t="shared" si="0"/>
        <v>0</v>
      </c>
      <c r="I29" s="3"/>
      <c r="J29" s="3"/>
      <c r="K29" s="3"/>
      <c r="L29" s="3"/>
      <c r="M29" s="3"/>
      <c r="N29" s="3"/>
      <c r="O29" s="3"/>
    </row>
    <row r="30" spans="1:15" ht="12.75">
      <c r="A30" s="3"/>
      <c r="B30" s="51" t="str">
        <f>'Price List - 1'!B15</f>
        <v> 01 - 08</v>
      </c>
      <c r="C30" s="52" t="str">
        <f>'Price List - 1'!C15</f>
        <v>SSMA100BMR</v>
      </c>
      <c r="D30" s="45"/>
      <c r="E30" s="42"/>
      <c r="F30" s="1"/>
      <c r="G30" s="36">
        <f>MIN('For office use only'!B11:'For office use only'!D11)</f>
        <v>219.99</v>
      </c>
      <c r="H30" s="2">
        <f t="shared" si="0"/>
        <v>0</v>
      </c>
      <c r="I30" s="3"/>
      <c r="J30" s="3"/>
      <c r="K30" s="3"/>
      <c r="L30" s="3"/>
      <c r="M30" s="3"/>
      <c r="N30" s="3"/>
      <c r="O30" s="3"/>
    </row>
    <row r="31" spans="1:15" ht="12.75">
      <c r="A31" s="3"/>
      <c r="B31" s="51" t="str">
        <f>'Price List - 1'!B17</f>
        <v> 01 - 09</v>
      </c>
      <c r="C31" s="52" t="str">
        <f>'Price List - 1'!C17</f>
        <v>SSMA101A</v>
      </c>
      <c r="D31" s="45"/>
      <c r="E31" s="42"/>
      <c r="F31" s="1"/>
      <c r="G31" s="36">
        <f>MIN('For office use only'!B13:'For office use only'!D13)</f>
        <v>124.79</v>
      </c>
      <c r="H31" s="2">
        <f t="shared" si="0"/>
        <v>0</v>
      </c>
      <c r="I31" s="3"/>
      <c r="J31" s="3"/>
      <c r="K31" s="3"/>
      <c r="L31" s="3"/>
      <c r="M31" s="3"/>
      <c r="N31" s="3"/>
      <c r="O31" s="3"/>
    </row>
    <row r="32" spans="1:15" ht="12.75">
      <c r="A32" s="3"/>
      <c r="B32" s="51" t="str">
        <f>'Price List - 1'!B18</f>
        <v> 01 - 10</v>
      </c>
      <c r="C32" s="52" t="str">
        <f>'Price List - 1'!C18</f>
        <v>SSMA101AR</v>
      </c>
      <c r="D32" s="45"/>
      <c r="E32" s="42"/>
      <c r="F32" s="1"/>
      <c r="G32" s="36">
        <f>MIN('For office use only'!B14:'For office use only'!D14)</f>
        <v>137.79</v>
      </c>
      <c r="H32" s="2">
        <f t="shared" si="0"/>
        <v>0</v>
      </c>
      <c r="I32" s="3"/>
      <c r="J32" s="3"/>
      <c r="K32" s="3"/>
      <c r="L32" s="3"/>
      <c r="M32" s="3"/>
      <c r="N32" s="3"/>
      <c r="O32" s="3"/>
    </row>
    <row r="33" spans="1:15" ht="12.75">
      <c r="A33" s="3"/>
      <c r="B33" s="51" t="str">
        <f>'Price List - 1'!B19</f>
        <v> 01 - 11</v>
      </c>
      <c r="C33" s="52" t="str">
        <f>'Price List - 1'!C19</f>
        <v>SSMA101B</v>
      </c>
      <c r="D33" s="45"/>
      <c r="E33" s="42"/>
      <c r="F33" s="1"/>
      <c r="G33" s="36">
        <f>MIN('For office use only'!B15:'For office use only'!D15)</f>
        <v>214.49</v>
      </c>
      <c r="H33" s="2">
        <f t="shared" si="0"/>
        <v>0</v>
      </c>
      <c r="I33" s="3"/>
      <c r="J33" s="3"/>
      <c r="K33" s="3"/>
      <c r="L33" s="3"/>
      <c r="M33" s="3"/>
      <c r="N33" s="3"/>
      <c r="O33" s="3"/>
    </row>
    <row r="34" spans="1:15" ht="12.75">
      <c r="A34" s="3"/>
      <c r="B34" s="51" t="str">
        <f>'Price List - 1'!B20</f>
        <v> 01 - 12</v>
      </c>
      <c r="C34" s="52" t="str">
        <f>'Price List - 1'!C20</f>
        <v>SSMA101BR</v>
      </c>
      <c r="D34" s="45"/>
      <c r="E34" s="42"/>
      <c r="F34" s="1"/>
      <c r="G34" s="36">
        <f>MIN('For office use only'!B16:'For office use only'!D16)</f>
        <v>223.59</v>
      </c>
      <c r="H34" s="2">
        <f t="shared" si="0"/>
        <v>0</v>
      </c>
      <c r="I34" s="3"/>
      <c r="J34" s="3"/>
      <c r="K34" s="3"/>
      <c r="L34" s="3"/>
      <c r="M34" s="3"/>
      <c r="N34" s="3"/>
      <c r="O34" s="3"/>
    </row>
    <row r="35" spans="1:15" ht="12.75">
      <c r="A35" s="3"/>
      <c r="B35" s="51" t="str">
        <f>'Price List - 1'!B22</f>
        <v> 01 - 13</v>
      </c>
      <c r="C35" s="52" t="str">
        <f>'Price List - 1'!C22</f>
        <v>SC300st</v>
      </c>
      <c r="D35" s="45"/>
      <c r="E35" s="42"/>
      <c r="F35" s="1"/>
      <c r="G35" s="36">
        <f>MIN('For office use only'!B18:'For office use only'!D18)</f>
        <v>171.58</v>
      </c>
      <c r="H35" s="2">
        <f t="shared" si="0"/>
        <v>0</v>
      </c>
      <c r="I35" s="3"/>
      <c r="J35" s="3"/>
      <c r="K35" s="3"/>
      <c r="L35" s="3"/>
      <c r="M35" s="3"/>
      <c r="N35" s="3"/>
      <c r="O35" s="3"/>
    </row>
    <row r="36" spans="1:15" ht="12.75">
      <c r="A36" s="3"/>
      <c r="B36" s="51" t="str">
        <f>'Price List - 1'!B23</f>
        <v> 01 - 14</v>
      </c>
      <c r="C36" s="52" t="str">
        <f>'Price List - 1'!C23</f>
        <v>SC300stR</v>
      </c>
      <c r="D36" s="45"/>
      <c r="E36" s="42"/>
      <c r="F36" s="1"/>
      <c r="G36" s="36">
        <f>MIN('For office use only'!B19:'For office use only'!D19)</f>
        <v>296.29</v>
      </c>
      <c r="H36" s="2">
        <f t="shared" si="0"/>
        <v>0</v>
      </c>
      <c r="I36" s="3"/>
      <c r="J36" s="3"/>
      <c r="K36" s="3"/>
      <c r="L36" s="3"/>
      <c r="M36" s="3"/>
      <c r="N36" s="3"/>
      <c r="O36" s="3"/>
    </row>
    <row r="37" spans="1:15" ht="12.75">
      <c r="A37" s="3"/>
      <c r="B37" s="51" t="str">
        <f>'Price List - 1'!B24</f>
        <v> 01 - 15</v>
      </c>
      <c r="C37" s="52" t="str">
        <f>'Price List - 1'!C24</f>
        <v>SC300stT</v>
      </c>
      <c r="D37" s="45"/>
      <c r="E37" s="42"/>
      <c r="F37" s="1"/>
      <c r="G37" s="36">
        <f>MIN('For office use only'!B20:'For office use only'!D20)</f>
        <v>265.18</v>
      </c>
      <c r="H37" s="2">
        <f t="shared" si="0"/>
        <v>0</v>
      </c>
      <c r="I37" s="3"/>
      <c r="J37" s="3"/>
      <c r="K37" s="3"/>
      <c r="L37" s="3"/>
      <c r="M37" s="3"/>
      <c r="N37" s="3"/>
      <c r="O37" s="3"/>
    </row>
    <row r="38" spans="1:15" ht="12.75">
      <c r="A38" s="3"/>
      <c r="B38" s="51" t="str">
        <f>'Price List - 1'!B25</f>
        <v> 01 - 16</v>
      </c>
      <c r="C38" s="52" t="str">
        <f>'Price List - 1'!C25</f>
        <v>SC300stTR</v>
      </c>
      <c r="D38" s="45"/>
      <c r="E38" s="42"/>
      <c r="F38" s="1"/>
      <c r="G38" s="36">
        <f>MIN('For office use only'!B21:'For office use only'!D21)</f>
        <v>291.19</v>
      </c>
      <c r="H38" s="2">
        <f t="shared" si="0"/>
        <v>0</v>
      </c>
      <c r="I38" s="3"/>
      <c r="J38" s="3"/>
      <c r="K38" s="3"/>
      <c r="L38" s="3"/>
      <c r="M38" s="3"/>
      <c r="N38" s="3"/>
      <c r="O38" s="3"/>
    </row>
    <row r="39" spans="1:15" ht="12.75">
      <c r="A39" s="3"/>
      <c r="B39" s="53" t="str">
        <f>'Price List - 1'!B27</f>
        <v> 01 - 17</v>
      </c>
      <c r="C39" s="54" t="str">
        <f>'Price List - 1'!C27</f>
        <v>SC321st</v>
      </c>
      <c r="D39" s="45"/>
      <c r="E39" s="42"/>
      <c r="F39" s="1"/>
      <c r="G39" s="36">
        <f>MIN('For office use only'!B23:'For office use only'!D23)</f>
        <v>293.78</v>
      </c>
      <c r="H39" s="2">
        <f t="shared" si="0"/>
        <v>0</v>
      </c>
      <c r="I39" s="3"/>
      <c r="J39" s="3"/>
      <c r="K39" s="3"/>
      <c r="L39" s="3"/>
      <c r="M39" s="3"/>
      <c r="N39" s="3"/>
      <c r="O39" s="3"/>
    </row>
    <row r="40" spans="1:15" ht="12.75">
      <c r="A40" s="3"/>
      <c r="B40" s="53" t="str">
        <f>'Price List - 1'!B28</f>
        <v> 01 - 18</v>
      </c>
      <c r="C40" s="54" t="str">
        <f>'Price List - 1'!C28</f>
        <v>SC321stR</v>
      </c>
      <c r="D40" s="45"/>
      <c r="E40" s="42"/>
      <c r="F40" s="1"/>
      <c r="G40" s="36">
        <f>MIN('For office use only'!B24:'For office use only'!D24)</f>
        <v>319.79</v>
      </c>
      <c r="H40" s="2">
        <f t="shared" si="0"/>
        <v>0</v>
      </c>
      <c r="I40" s="3"/>
      <c r="J40" s="3"/>
      <c r="K40" s="3"/>
      <c r="L40" s="3"/>
      <c r="M40" s="3"/>
      <c r="N40" s="3"/>
      <c r="O40" s="3"/>
    </row>
    <row r="41" spans="1:15" ht="12.75">
      <c r="A41" s="3"/>
      <c r="B41" s="53" t="str">
        <f>'Price List - 1'!B29</f>
        <v> 01 - 19</v>
      </c>
      <c r="C41" s="54" t="str">
        <f>'Price List - 1'!C29</f>
        <v>SC321stT</v>
      </c>
      <c r="D41" s="45"/>
      <c r="E41" s="42"/>
      <c r="F41" s="1"/>
      <c r="G41" s="36">
        <f>MIN('For office use only'!B25:'For office use only'!D25)</f>
        <v>387.38</v>
      </c>
      <c r="H41" s="2">
        <f t="shared" si="0"/>
        <v>0</v>
      </c>
      <c r="I41" s="3"/>
      <c r="J41" s="3"/>
      <c r="K41" s="3"/>
      <c r="L41" s="3"/>
      <c r="M41" s="3"/>
      <c r="N41" s="3"/>
      <c r="O41" s="3"/>
    </row>
    <row r="42" spans="1:15" ht="12.75">
      <c r="A42" s="3"/>
      <c r="B42" s="53" t="str">
        <f>'Price List - 1'!B30</f>
        <v> 01 - 20</v>
      </c>
      <c r="C42" s="44" t="str">
        <f>'Price List - 1'!C30</f>
        <v>SC321stTR</v>
      </c>
      <c r="D42" s="45"/>
      <c r="E42" s="42"/>
      <c r="F42" s="1"/>
      <c r="G42" s="36">
        <f>MIN('For office use only'!B26:'For office use only'!D26)</f>
        <v>423.78</v>
      </c>
      <c r="H42" s="2">
        <f t="shared" si="0"/>
        <v>0</v>
      </c>
      <c r="I42" s="3"/>
      <c r="J42" s="3"/>
      <c r="K42" s="3"/>
      <c r="L42" s="3"/>
      <c r="M42" s="3"/>
      <c r="N42" s="3"/>
      <c r="O42" s="3"/>
    </row>
    <row r="43" spans="1:15" ht="12.75">
      <c r="A43" s="3"/>
      <c r="B43" s="53" t="str">
        <f>'Price List - 1'!B32</f>
        <v> 01 - 21</v>
      </c>
      <c r="C43" s="54" t="str">
        <f>'Price List - 1'!C32</f>
        <v>SC322st</v>
      </c>
      <c r="D43" s="55"/>
      <c r="E43" s="42"/>
      <c r="F43" s="1"/>
      <c r="G43" s="36">
        <f>MIN('For office use only'!B28:'For office use only'!D28)</f>
        <v>265.19</v>
      </c>
      <c r="H43" s="2">
        <f t="shared" si="0"/>
        <v>0</v>
      </c>
      <c r="I43" s="3"/>
      <c r="J43" s="3"/>
      <c r="K43" s="3"/>
      <c r="L43" s="3"/>
      <c r="M43" s="3"/>
      <c r="N43" s="3"/>
      <c r="O43" s="3"/>
    </row>
    <row r="44" spans="1:15" ht="12.75">
      <c r="A44" s="3"/>
      <c r="B44" s="53" t="str">
        <f>'Price List - 1'!B33</f>
        <v> 01 - 22</v>
      </c>
      <c r="C44" s="54" t="str">
        <f>'Price List - 1'!C33</f>
        <v>SC322stR</v>
      </c>
      <c r="D44" s="45"/>
      <c r="E44" s="42"/>
      <c r="F44" s="1"/>
      <c r="G44" s="36">
        <f>MIN('For office use only'!B29:'For office use only'!D29)</f>
        <v>278.18</v>
      </c>
      <c r="H44" s="2">
        <f t="shared" si="0"/>
        <v>0</v>
      </c>
      <c r="I44" s="3"/>
      <c r="J44" s="3"/>
      <c r="K44" s="3"/>
      <c r="L44" s="3"/>
      <c r="M44" s="3"/>
      <c r="N44" s="3"/>
      <c r="O44" s="3"/>
    </row>
    <row r="45" spans="1:15" ht="12.75">
      <c r="A45" s="3"/>
      <c r="B45" s="53" t="str">
        <f>'Price List - 1'!B34</f>
        <v> 01 - 23</v>
      </c>
      <c r="C45" s="54" t="str">
        <f>'Price List - 1'!C34</f>
        <v>SC322stT</v>
      </c>
      <c r="D45" s="45"/>
      <c r="E45" s="42"/>
      <c r="F45" s="1"/>
      <c r="G45" s="36">
        <f>MIN('For office use only'!B30:'For office use only'!D30)</f>
        <v>327.59</v>
      </c>
      <c r="H45" s="2">
        <f t="shared" si="0"/>
        <v>0</v>
      </c>
      <c r="I45" s="3"/>
      <c r="J45" s="3"/>
      <c r="K45" s="3"/>
      <c r="L45" s="3"/>
      <c r="M45" s="3"/>
      <c r="N45" s="3"/>
      <c r="O45" s="3"/>
    </row>
    <row r="46" spans="1:15" ht="12.75">
      <c r="A46" s="3"/>
      <c r="B46" s="53" t="str">
        <f>'Price List - 1'!B35</f>
        <v> 01 - 24</v>
      </c>
      <c r="C46" s="54" t="str">
        <f>'Price List - 1'!C35</f>
        <v>SC322stTR</v>
      </c>
      <c r="D46" s="45"/>
      <c r="E46" s="42"/>
      <c r="F46" s="1"/>
      <c r="G46" s="36">
        <f>MIN('For office use only'!B31:'For office use only'!D31)</f>
        <v>342.99</v>
      </c>
      <c r="H46" s="2">
        <f t="shared" si="0"/>
        <v>0</v>
      </c>
      <c r="I46" s="3"/>
      <c r="J46" s="3"/>
      <c r="K46" s="3"/>
      <c r="L46" s="3"/>
      <c r="M46" s="3"/>
      <c r="N46" s="3"/>
      <c r="O46" s="3"/>
    </row>
    <row r="47" spans="1:15" ht="12.75">
      <c r="A47" s="3"/>
      <c r="B47" s="43" t="s">
        <v>57</v>
      </c>
      <c r="C47" s="47" t="str">
        <f>'Price List - 1'!C37</f>
        <v>SSRM2001</v>
      </c>
      <c r="D47" s="45"/>
      <c r="E47" s="42"/>
      <c r="F47" s="1"/>
      <c r="G47" s="36">
        <f>MIN('For office use only'!B33:'For office use only'!D33)</f>
        <v>434.89</v>
      </c>
      <c r="H47" s="2">
        <f t="shared" si="0"/>
        <v>0</v>
      </c>
      <c r="I47" s="3"/>
      <c r="J47" s="3"/>
      <c r="K47" s="3"/>
      <c r="L47" s="3"/>
      <c r="M47" s="3"/>
      <c r="N47" s="3"/>
      <c r="O47" s="3"/>
    </row>
    <row r="48" spans="1:15" ht="12.75">
      <c r="A48" s="3"/>
      <c r="B48" s="43" t="s">
        <v>59</v>
      </c>
      <c r="C48" s="47" t="str">
        <f>'Price List - 1'!C38</f>
        <v>SSRM2002</v>
      </c>
      <c r="D48" s="45"/>
      <c r="E48" s="42"/>
      <c r="F48" s="1"/>
      <c r="G48" s="36">
        <f>MIN('For office use only'!B34:'For office use only'!D34)</f>
        <v>466.69</v>
      </c>
      <c r="H48" s="2">
        <f t="shared" si="0"/>
        <v>0</v>
      </c>
      <c r="I48" s="3"/>
      <c r="J48" s="3"/>
      <c r="K48" s="3"/>
      <c r="L48" s="3"/>
      <c r="M48" s="3"/>
      <c r="N48" s="3"/>
      <c r="O48" s="3"/>
    </row>
    <row r="49" spans="1:15" ht="12.75">
      <c r="A49" s="3"/>
      <c r="B49" s="43" t="s">
        <v>61</v>
      </c>
      <c r="C49" s="47" t="str">
        <f>'Price List - 1'!C39</f>
        <v>SSRM2003</v>
      </c>
      <c r="D49" s="45"/>
      <c r="E49" s="42"/>
      <c r="F49" s="1"/>
      <c r="G49" s="36">
        <f>MIN('For office use only'!B35:'For office use only'!D35)</f>
        <v>498.99</v>
      </c>
      <c r="H49" s="2">
        <f t="shared" si="0"/>
        <v>0</v>
      </c>
      <c r="I49" s="3"/>
      <c r="J49" s="3"/>
      <c r="K49" s="3"/>
      <c r="L49" s="3"/>
      <c r="M49" s="3"/>
      <c r="N49" s="3"/>
      <c r="O49" s="3"/>
    </row>
    <row r="50" spans="1:15" ht="12.75">
      <c r="A50" s="3"/>
      <c r="B50" s="43" t="s">
        <v>63</v>
      </c>
      <c r="C50" s="47" t="str">
        <f>'Price List - 1'!C41</f>
        <v>SSRM401</v>
      </c>
      <c r="D50" s="45"/>
      <c r="E50" s="42"/>
      <c r="F50" s="1"/>
      <c r="G50" s="36">
        <f>MIN('For office use only'!B37:'For office use only'!D37)</f>
        <v>239.89</v>
      </c>
      <c r="H50" s="2">
        <f t="shared" si="0"/>
        <v>0</v>
      </c>
      <c r="I50" s="3"/>
      <c r="J50" s="3"/>
      <c r="K50" s="3"/>
      <c r="L50" s="3"/>
      <c r="M50" s="3"/>
      <c r="N50" s="3"/>
      <c r="O50" s="3"/>
    </row>
    <row r="51" spans="1:15" ht="12.75">
      <c r="A51" s="3"/>
      <c r="B51" s="43" t="s">
        <v>65</v>
      </c>
      <c r="C51" s="47" t="str">
        <f>'Price List - 1'!C42</f>
        <v>SSRM402</v>
      </c>
      <c r="D51" s="45"/>
      <c r="E51" s="42"/>
      <c r="F51" s="1"/>
      <c r="G51" s="36">
        <f>MIN('For office use only'!B38:'For office use only'!D38)</f>
        <v>193.69</v>
      </c>
      <c r="H51" s="2">
        <f t="shared" si="0"/>
        <v>0</v>
      </c>
      <c r="I51" s="3"/>
      <c r="J51" s="3"/>
      <c r="K51" s="3"/>
      <c r="L51" s="3"/>
      <c r="M51" s="3"/>
      <c r="N51" s="3"/>
      <c r="O51" s="3"/>
    </row>
    <row r="52" spans="1:15" ht="12.75">
      <c r="A52" s="3"/>
      <c r="B52" s="43" t="s">
        <v>67</v>
      </c>
      <c r="C52" s="47" t="str">
        <f>'Price List - 1'!C43</f>
        <v>SSRM403</v>
      </c>
      <c r="D52" s="45"/>
      <c r="E52" s="42"/>
      <c r="F52" s="1"/>
      <c r="G52" s="36">
        <f>MIN('For office use only'!B39:'For office use only'!D39)</f>
        <v>167.49</v>
      </c>
      <c r="H52" s="2">
        <f t="shared" si="0"/>
        <v>0</v>
      </c>
      <c r="I52" s="3"/>
      <c r="J52" s="3"/>
      <c r="K52" s="3"/>
      <c r="L52" s="3"/>
      <c r="M52" s="3"/>
      <c r="N52" s="3"/>
      <c r="O52" s="3"/>
    </row>
    <row r="53" spans="1:15" ht="12.75">
      <c r="A53" s="3"/>
      <c r="B53" s="43"/>
      <c r="C53" s="47"/>
      <c r="D53" s="45"/>
      <c r="E53" s="42"/>
      <c r="F53" s="1"/>
      <c r="G53" s="36">
        <f>MIN('For office use only'!B40:'For office use only'!D40)</f>
        <v>0</v>
      </c>
      <c r="H53" s="2">
        <f t="shared" si="0"/>
        <v>0</v>
      </c>
      <c r="I53" s="3"/>
      <c r="J53" s="3"/>
      <c r="K53" s="3"/>
      <c r="L53" s="3"/>
      <c r="M53" s="3"/>
      <c r="N53" s="3"/>
      <c r="O53" s="3"/>
    </row>
    <row r="54" spans="1:15" ht="12.75">
      <c r="A54" s="3"/>
      <c r="B54" s="43"/>
      <c r="C54" s="47"/>
      <c r="D54" s="45"/>
      <c r="E54" s="42"/>
      <c r="F54" s="1"/>
      <c r="G54" s="36">
        <f>MIN('For office use only'!B41:'For office use only'!D41)</f>
        <v>0</v>
      </c>
      <c r="H54" s="2">
        <f t="shared" si="0"/>
        <v>0</v>
      </c>
      <c r="I54" s="3"/>
      <c r="J54" s="3"/>
      <c r="K54" s="3"/>
      <c r="L54" s="3"/>
      <c r="M54" s="3"/>
      <c r="N54" s="3"/>
      <c r="O54" s="3"/>
    </row>
    <row r="55" spans="1:15" ht="12.75">
      <c r="A55" s="3"/>
      <c r="B55" s="43"/>
      <c r="C55" s="47"/>
      <c r="D55" s="45"/>
      <c r="E55" s="42"/>
      <c r="F55" s="1"/>
      <c r="G55" s="36">
        <f>MIN('For office use only'!B42:'For office use only'!D42)</f>
        <v>0</v>
      </c>
      <c r="H55" s="2">
        <f t="shared" si="0"/>
        <v>0</v>
      </c>
      <c r="I55" s="3"/>
      <c r="J55" s="3"/>
      <c r="K55" s="3"/>
      <c r="L55" s="3"/>
      <c r="M55" s="3"/>
      <c r="N55" s="3"/>
      <c r="O55" s="3"/>
    </row>
    <row r="56" spans="1:15" ht="12.75">
      <c r="A56" s="3"/>
      <c r="B56" s="43"/>
      <c r="C56" s="47"/>
      <c r="D56" s="45"/>
      <c r="E56" s="42"/>
      <c r="F56" s="1"/>
      <c r="G56" s="36">
        <f>MIN('For office use only'!B43:'For office use only'!D43)</f>
        <v>0</v>
      </c>
      <c r="H56" s="2">
        <f t="shared" si="0"/>
        <v>0</v>
      </c>
      <c r="I56" s="3"/>
      <c r="J56" s="3"/>
      <c r="K56" s="3"/>
      <c r="L56" s="3"/>
      <c r="M56" s="3"/>
      <c r="N56" s="3"/>
      <c r="O56" s="3"/>
    </row>
    <row r="57" spans="1:1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5.75">
      <c r="A58" s="14"/>
      <c r="B58" s="86" t="s">
        <v>180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 ht="12.75">
      <c r="A60" s="14"/>
      <c r="B60" s="28" t="s">
        <v>172</v>
      </c>
      <c r="C60" s="29" t="s">
        <v>173</v>
      </c>
      <c r="D60" s="30"/>
      <c r="E60" s="37"/>
      <c r="F60" s="28" t="s">
        <v>174</v>
      </c>
      <c r="G60" s="28" t="s">
        <v>175</v>
      </c>
      <c r="H60" s="28" t="s">
        <v>176</v>
      </c>
      <c r="I60" s="14"/>
      <c r="J60" s="14"/>
      <c r="K60" s="14"/>
      <c r="L60" s="14"/>
      <c r="M60" s="14"/>
      <c r="N60" s="14"/>
      <c r="O60" s="14"/>
    </row>
    <row r="61" spans="1:15" ht="12.75">
      <c r="A61" s="14"/>
      <c r="B61" s="38" t="str">
        <f>' Price List - 2'!B7</f>
        <v> 02 - 01</v>
      </c>
      <c r="C61" s="39" t="str">
        <f>' Price List - 2'!C7</f>
        <v>Microphone lead - D</v>
      </c>
      <c r="D61" s="40"/>
      <c r="E61" s="41"/>
      <c r="F61" s="1"/>
      <c r="G61" s="36">
        <f>MIN('For office use only'!K3:'For office use only'!M3)</f>
        <v>11.99</v>
      </c>
      <c r="H61" s="2">
        <f aca="true" t="shared" si="1" ref="H61:H105">F61*G61</f>
        <v>0</v>
      </c>
      <c r="I61" s="14"/>
      <c r="J61" s="14"/>
      <c r="K61" s="14"/>
      <c r="L61" s="14"/>
      <c r="M61" s="14"/>
      <c r="N61" s="14"/>
      <c r="O61" s="14"/>
    </row>
    <row r="62" spans="1:15" ht="12.75">
      <c r="A62" s="14"/>
      <c r="B62" s="38" t="str">
        <f>' Price List - 2'!B8</f>
        <v> 02 - 02</v>
      </c>
      <c r="C62" s="39" t="str">
        <f>' Price List - 2'!C8</f>
        <v>Microphone lead - C</v>
      </c>
      <c r="D62" s="40"/>
      <c r="E62" s="42"/>
      <c r="F62" s="1"/>
      <c r="G62" s="36">
        <f>MIN('For office use only'!K4:'For office use only'!M4)</f>
        <v>11.99</v>
      </c>
      <c r="H62" s="2">
        <f t="shared" si="1"/>
        <v>0</v>
      </c>
      <c r="I62" s="14"/>
      <c r="J62" s="14"/>
      <c r="K62" s="14"/>
      <c r="L62" s="14"/>
      <c r="M62" s="14"/>
      <c r="N62" s="14"/>
      <c r="O62" s="14"/>
    </row>
    <row r="63" spans="1:15" ht="12.75">
      <c r="A63" s="14"/>
      <c r="B63" s="38" t="str">
        <f>' Price List - 2'!B9</f>
        <v> 02 - 03</v>
      </c>
      <c r="C63" s="39" t="str">
        <f>' Price List - 2'!C9</f>
        <v>Guitar lead</v>
      </c>
      <c r="D63" s="40"/>
      <c r="E63" s="42"/>
      <c r="F63" s="1"/>
      <c r="G63" s="36">
        <f>MIN('For office use only'!K5:'For office use only'!M5)</f>
        <v>6.99</v>
      </c>
      <c r="H63" s="2">
        <f t="shared" si="1"/>
        <v>0</v>
      </c>
      <c r="I63" s="14"/>
      <c r="J63" s="14"/>
      <c r="K63" s="14"/>
      <c r="L63" s="14"/>
      <c r="M63" s="14"/>
      <c r="N63" s="14"/>
      <c r="O63" s="14"/>
    </row>
    <row r="64" spans="1:15" ht="12.75">
      <c r="A64" s="14"/>
      <c r="B64" s="38" t="str">
        <f>' Price List - 2'!B10</f>
        <v> 02 - 04</v>
      </c>
      <c r="C64" s="39" t="str">
        <f>' Price List - 2'!C10</f>
        <v>Audio Cable 5m Mono</v>
      </c>
      <c r="D64" s="40"/>
      <c r="E64" s="42"/>
      <c r="F64" s="1"/>
      <c r="G64" s="36">
        <f>MIN('For office use only'!K6:'For office use only'!M6)</f>
        <v>7.24</v>
      </c>
      <c r="H64" s="2">
        <f t="shared" si="1"/>
        <v>0</v>
      </c>
      <c r="I64" s="14"/>
      <c r="J64" s="14"/>
      <c r="K64" s="14"/>
      <c r="L64" s="14"/>
      <c r="M64" s="14"/>
      <c r="N64" s="14"/>
      <c r="O64" s="14"/>
    </row>
    <row r="65" spans="1:15" ht="12.75">
      <c r="A65" s="14"/>
      <c r="B65" s="38" t="str">
        <f>' Price List - 2'!B11</f>
        <v> 02 - 05</v>
      </c>
      <c r="C65" s="39" t="str">
        <f>' Price List - 2'!C11</f>
        <v>Audio Cable 10m Mono</v>
      </c>
      <c r="D65" s="40"/>
      <c r="E65" s="42"/>
      <c r="F65" s="1"/>
      <c r="G65" s="36">
        <f>MIN('For office use only'!K7:'For office use only'!M7)</f>
        <v>12.15</v>
      </c>
      <c r="H65" s="2">
        <f t="shared" si="1"/>
        <v>0</v>
      </c>
      <c r="I65" s="14"/>
      <c r="J65" s="14"/>
      <c r="K65" s="14"/>
      <c r="L65" s="14"/>
      <c r="M65" s="14"/>
      <c r="N65" s="14"/>
      <c r="O65" s="14"/>
    </row>
    <row r="66" spans="1:15" ht="12.75">
      <c r="A66" s="14"/>
      <c r="B66" s="38" t="str">
        <f>' Price List - 2'!B12</f>
        <v> 02 - 06</v>
      </c>
      <c r="C66" s="39" t="str">
        <f>' Price List - 2'!C12</f>
        <v>Audio Cable 5m Stereo</v>
      </c>
      <c r="D66" s="40"/>
      <c r="E66" s="42"/>
      <c r="F66" s="1"/>
      <c r="G66" s="36">
        <f>MIN('For office use only'!K8:'For office use only'!M8)</f>
        <v>8.99</v>
      </c>
      <c r="H66" s="2">
        <f t="shared" si="1"/>
        <v>0</v>
      </c>
      <c r="I66" s="14"/>
      <c r="J66" s="14"/>
      <c r="K66" s="14"/>
      <c r="L66" s="14"/>
      <c r="M66" s="14"/>
      <c r="N66" s="14"/>
      <c r="O66" s="14"/>
    </row>
    <row r="67" spans="1:15" ht="12.75">
      <c r="A67" s="14"/>
      <c r="B67" s="38" t="str">
        <f>' Price List - 2'!B13</f>
        <v> 02 - 07</v>
      </c>
      <c r="C67" s="39" t="str">
        <f>' Price List - 2'!C13</f>
        <v>Audio Cable 10m Stereo</v>
      </c>
      <c r="D67" s="40"/>
      <c r="E67" s="42"/>
      <c r="F67" s="1"/>
      <c r="G67" s="36">
        <f>MIN('For office use only'!K9:'For office use only'!M9)</f>
        <v>14.59</v>
      </c>
      <c r="H67" s="2">
        <f t="shared" si="1"/>
        <v>0</v>
      </c>
      <c r="I67" s="14"/>
      <c r="J67" s="14"/>
      <c r="K67" s="14"/>
      <c r="L67" s="14"/>
      <c r="M67" s="14"/>
      <c r="N67" s="14"/>
      <c r="O67" s="14"/>
    </row>
    <row r="68" spans="1:15" ht="12.75">
      <c r="A68" s="14"/>
      <c r="B68" s="38" t="str">
        <f>' Price List - 2'!B14</f>
        <v> 02 - 08</v>
      </c>
      <c r="C68" s="39" t="str">
        <f>' Price List - 2'!C14</f>
        <v>Spring Microphone Holder </v>
      </c>
      <c r="D68" s="40"/>
      <c r="E68" s="42"/>
      <c r="F68" s="1"/>
      <c r="G68" s="36">
        <f>MIN('For office use only'!K10:'For office use only'!M10)</f>
        <v>5.99</v>
      </c>
      <c r="H68" s="2">
        <f t="shared" si="1"/>
        <v>0</v>
      </c>
      <c r="I68" s="14"/>
      <c r="J68" s="14"/>
      <c r="K68" s="14"/>
      <c r="L68" s="14"/>
      <c r="M68" s="14"/>
      <c r="N68" s="14"/>
      <c r="O68" s="14"/>
    </row>
    <row r="69" spans="1:15" ht="12.75">
      <c r="A69" s="14"/>
      <c r="B69" s="38" t="str">
        <f>' Price List - 2'!B15</f>
        <v> 02 - 09</v>
      </c>
      <c r="C69" s="39" t="str">
        <f>' Price List - 2'!C15</f>
        <v>Antivibration Microphone Holder </v>
      </c>
      <c r="D69" s="40"/>
      <c r="E69" s="42"/>
      <c r="F69" s="1"/>
      <c r="G69" s="36">
        <f>MIN('For office use only'!K11:'For office use only'!M11)</f>
        <v>6.99</v>
      </c>
      <c r="H69" s="2">
        <f t="shared" si="1"/>
        <v>0</v>
      </c>
      <c r="I69" s="14"/>
      <c r="J69" s="14"/>
      <c r="K69" s="14"/>
      <c r="L69" s="14"/>
      <c r="M69" s="14"/>
      <c r="N69" s="14"/>
      <c r="O69" s="14"/>
    </row>
    <row r="70" spans="1:15" ht="12.75">
      <c r="A70" s="14"/>
      <c r="B70" s="38" t="str">
        <f>' Price List - 2'!B16</f>
        <v> 02 - 10</v>
      </c>
      <c r="C70" s="39" t="str">
        <f>' Price List - 2'!C16</f>
        <v>Universal Mic to Stand 1 </v>
      </c>
      <c r="D70" s="40"/>
      <c r="E70" s="42"/>
      <c r="F70" s="1"/>
      <c r="G70" s="36">
        <f>MIN('For office use only'!K12:'For office use only'!M12)</f>
        <v>18.48</v>
      </c>
      <c r="H70" s="2">
        <f t="shared" si="1"/>
        <v>0</v>
      </c>
      <c r="I70" s="14"/>
      <c r="J70" s="14"/>
      <c r="K70" s="14"/>
      <c r="L70" s="14"/>
      <c r="M70" s="14"/>
      <c r="N70" s="14"/>
      <c r="O70" s="14"/>
    </row>
    <row r="71" spans="1:15" ht="12.75">
      <c r="A71" s="14"/>
      <c r="B71" s="38" t="str">
        <f>' Price List - 2'!B17</f>
        <v> 02 - 11</v>
      </c>
      <c r="C71" s="39" t="str">
        <f>' Price List - 2'!C17</f>
        <v>Universal Mic to Stand 2</v>
      </c>
      <c r="D71" s="40"/>
      <c r="E71" s="42"/>
      <c r="F71" s="1"/>
      <c r="G71" s="36">
        <f>MIN('For office use only'!K13:'For office use only'!M13)</f>
        <v>24.99</v>
      </c>
      <c r="H71" s="2">
        <f t="shared" si="1"/>
        <v>0</v>
      </c>
      <c r="I71" s="14"/>
      <c r="J71" s="14"/>
      <c r="K71" s="14"/>
      <c r="L71" s="14"/>
      <c r="M71" s="14"/>
      <c r="N71" s="14"/>
      <c r="O71" s="14"/>
    </row>
    <row r="72" spans="1:15" ht="12.75">
      <c r="A72" s="14"/>
      <c r="B72" s="38" t="str">
        <f>' Price List - 2'!B18</f>
        <v> 02 - 12</v>
      </c>
      <c r="C72" s="39" t="str">
        <f>' Price List - 2'!C18</f>
        <v>Universal Mic to Stand 3</v>
      </c>
      <c r="D72" s="40"/>
      <c r="E72" s="42"/>
      <c r="F72" s="1"/>
      <c r="G72" s="36">
        <f>MIN('For office use only'!K14:'For office use only'!M14)</f>
        <v>29.99</v>
      </c>
      <c r="H72" s="2">
        <f t="shared" si="1"/>
        <v>0</v>
      </c>
      <c r="I72" s="14"/>
      <c r="J72" s="14"/>
      <c r="K72" s="14"/>
      <c r="L72" s="14"/>
      <c r="M72" s="14"/>
      <c r="N72" s="14"/>
      <c r="O72" s="14"/>
    </row>
    <row r="73" spans="1:15" ht="12.75">
      <c r="A73" s="14"/>
      <c r="B73" s="38" t="str">
        <f>' Price List - 2'!B19</f>
        <v> 02 - 13</v>
      </c>
      <c r="C73" s="39" t="str">
        <f>' Price List - 2'!C19</f>
        <v>Gooseneck 152</v>
      </c>
      <c r="D73" s="40"/>
      <c r="E73" s="42"/>
      <c r="F73" s="1"/>
      <c r="G73" s="36">
        <f>MIN('For office use only'!K15:'For office use only'!M15)</f>
        <v>5.43</v>
      </c>
      <c r="H73" s="2">
        <f t="shared" si="1"/>
        <v>0</v>
      </c>
      <c r="I73" s="14"/>
      <c r="J73" s="14"/>
      <c r="K73" s="14"/>
      <c r="L73" s="14"/>
      <c r="M73" s="14"/>
      <c r="N73" s="14"/>
      <c r="O73" s="14"/>
    </row>
    <row r="74" spans="1:15" ht="12.75">
      <c r="A74" s="14"/>
      <c r="B74" s="38" t="str">
        <f>' Price List - 2'!B20</f>
        <v> 02 - 14</v>
      </c>
      <c r="C74" s="39" t="str">
        <f>' Price List - 2'!C20</f>
        <v>Gooseneck 330</v>
      </c>
      <c r="D74" s="40"/>
      <c r="E74" s="42"/>
      <c r="F74" s="1"/>
      <c r="G74" s="36">
        <f>MIN('For office use only'!K16:'For office use only'!M16)</f>
        <v>6.18</v>
      </c>
      <c r="H74" s="2">
        <f t="shared" si="1"/>
        <v>0</v>
      </c>
      <c r="I74" s="14"/>
      <c r="J74" s="14"/>
      <c r="K74" s="14"/>
      <c r="L74" s="14"/>
      <c r="M74" s="14"/>
      <c r="N74" s="14"/>
      <c r="O74" s="14"/>
    </row>
    <row r="75" spans="1:15" ht="12.75">
      <c r="A75" s="14"/>
      <c r="B75" s="38" t="str">
        <f>' Price List - 2'!B21</f>
        <v> 02 - 15</v>
      </c>
      <c r="C75" s="39" t="str">
        <f>' Price List - 2'!C21</f>
        <v>Gooseneck 508</v>
      </c>
      <c r="D75" s="40"/>
      <c r="E75" s="42"/>
      <c r="F75" s="1"/>
      <c r="G75" s="36">
        <f>MIN('For office use only'!K17:'For office use only'!M17)</f>
        <v>7.64</v>
      </c>
      <c r="H75" s="2">
        <f t="shared" si="1"/>
        <v>0</v>
      </c>
      <c r="I75" s="14"/>
      <c r="J75" s="14"/>
      <c r="K75" s="14"/>
      <c r="L75" s="14"/>
      <c r="M75" s="14"/>
      <c r="N75" s="14"/>
      <c r="O75" s="14"/>
    </row>
    <row r="76" spans="1:15" ht="12.75">
      <c r="A76" s="14"/>
      <c r="B76" s="38" t="str">
        <f>' Price List - 2'!B22</f>
        <v> 02 - 16</v>
      </c>
      <c r="C76" s="39" t="str">
        <f>' Price List - 2'!C22</f>
        <v>SC300  Stand Clip</v>
      </c>
      <c r="D76" s="40"/>
      <c r="E76" s="42"/>
      <c r="F76" s="1"/>
      <c r="G76" s="36">
        <f>MIN('For office use only'!K18:'For office use only'!M18)</f>
        <v>12.92</v>
      </c>
      <c r="H76" s="2">
        <f t="shared" si="1"/>
        <v>0</v>
      </c>
      <c r="I76" s="14"/>
      <c r="J76" s="14"/>
      <c r="K76" s="14"/>
      <c r="L76" s="14"/>
      <c r="M76" s="14"/>
      <c r="N76" s="14"/>
      <c r="O76" s="14"/>
    </row>
    <row r="77" spans="1:15" ht="12.75">
      <c r="A77" s="14"/>
      <c r="B77" s="38" t="str">
        <f>' Price List - 2'!B23</f>
        <v> 02 - 17</v>
      </c>
      <c r="C77" s="39" t="str">
        <f>' Price List - 2'!C23</f>
        <v>Microphone Mounts</v>
      </c>
      <c r="D77" s="40"/>
      <c r="E77" s="42"/>
      <c r="F77" s="1"/>
      <c r="G77" s="36">
        <f>MIN('For office use only'!K19:'For office use only'!M19)</f>
        <v>6.41</v>
      </c>
      <c r="H77" s="2">
        <f t="shared" si="1"/>
        <v>0</v>
      </c>
      <c r="I77" s="14"/>
      <c r="J77" s="14"/>
      <c r="K77" s="14"/>
      <c r="L77" s="14"/>
      <c r="M77" s="14"/>
      <c r="N77" s="14"/>
      <c r="O77" s="14"/>
    </row>
    <row r="78" spans="1:15" ht="12.75">
      <c r="A78" s="14"/>
      <c r="B78" s="38" t="str">
        <f>' Price List - 2'!B24</f>
        <v> 02 - 18</v>
      </c>
      <c r="C78" s="39" t="str">
        <f>' Price List - 2'!C24</f>
        <v>Microphone  Tripod Base Stand</v>
      </c>
      <c r="D78" s="40"/>
      <c r="E78" s="42"/>
      <c r="F78" s="1"/>
      <c r="G78" s="36">
        <f>MIN('For office use only'!K20:'For office use only'!M20)</f>
        <v>13.65</v>
      </c>
      <c r="H78" s="2">
        <f t="shared" si="1"/>
        <v>0</v>
      </c>
      <c r="I78" s="14"/>
      <c r="J78" s="14"/>
      <c r="K78" s="14"/>
      <c r="L78" s="14"/>
      <c r="M78" s="14"/>
      <c r="N78" s="14"/>
      <c r="O78" s="14"/>
    </row>
    <row r="79" spans="1:15" ht="12.75">
      <c r="A79" s="14"/>
      <c r="B79" s="38" t="str">
        <f>' Price List - 2'!B25</f>
        <v> 02 - 19</v>
      </c>
      <c r="C79" s="39" t="str">
        <f>' Price List - 2'!C25</f>
        <v>Microphone Circular Base Stand</v>
      </c>
      <c r="D79" s="40"/>
      <c r="E79" s="42"/>
      <c r="F79" s="1"/>
      <c r="G79" s="36">
        <f>MIN('For office use only'!K21:'For office use only'!M21)</f>
        <v>12.48</v>
      </c>
      <c r="H79" s="2">
        <f t="shared" si="1"/>
        <v>0</v>
      </c>
      <c r="I79" s="14"/>
      <c r="J79" s="14"/>
      <c r="K79" s="14"/>
      <c r="L79" s="14"/>
      <c r="M79" s="14"/>
      <c r="N79" s="14"/>
      <c r="O79" s="14"/>
    </row>
    <row r="80" spans="1:15" ht="12.75">
      <c r="A80" s="14"/>
      <c r="B80" s="38" t="str">
        <f>' Price List - 2'!B26</f>
        <v> 02 - 20</v>
      </c>
      <c r="C80" s="39" t="str">
        <f>' Price List - 2'!C26</f>
        <v>Microphone Boom Arm</v>
      </c>
      <c r="D80" s="40"/>
      <c r="E80" s="42"/>
      <c r="F80" s="1"/>
      <c r="G80" s="36">
        <f>MIN('For office use only'!K22:'For office use only'!M22)</f>
        <v>7.99</v>
      </c>
      <c r="H80" s="2">
        <f t="shared" si="1"/>
        <v>0</v>
      </c>
      <c r="I80" s="14"/>
      <c r="J80" s="14"/>
      <c r="K80" s="14"/>
      <c r="L80" s="14"/>
      <c r="M80" s="14"/>
      <c r="N80" s="14"/>
      <c r="O80" s="14"/>
    </row>
    <row r="81" spans="1:15" ht="12.75">
      <c r="A81" s="14"/>
      <c r="B81" s="38" t="str">
        <f>' Price List - 2'!B27</f>
        <v> 02 - 21</v>
      </c>
      <c r="C81" s="39" t="str">
        <f>' Price List - 2'!C27</f>
        <v>Guitar Stand</v>
      </c>
      <c r="D81" s="40"/>
      <c r="E81" s="42"/>
      <c r="F81" s="1"/>
      <c r="G81" s="36">
        <f>MIN('For office use only'!K23:'For office use only'!M23)</f>
        <v>14.29</v>
      </c>
      <c r="H81" s="2">
        <f t="shared" si="1"/>
        <v>0</v>
      </c>
      <c r="I81" s="14"/>
      <c r="J81" s="14"/>
      <c r="K81" s="14"/>
      <c r="L81" s="14"/>
      <c r="M81" s="14"/>
      <c r="N81" s="14"/>
      <c r="O81" s="14"/>
    </row>
    <row r="82" spans="1:15" ht="12.75">
      <c r="A82" s="14"/>
      <c r="B82" s="38" t="str">
        <f>' Price List - 2'!B28</f>
        <v> 02 - 22</v>
      </c>
      <c r="C82" s="39" t="str">
        <f>' Price List - 2'!C28</f>
        <v>Mic. Gooseneck Desk Stand</v>
      </c>
      <c r="D82" s="40"/>
      <c r="E82" s="42"/>
      <c r="F82" s="1"/>
      <c r="G82" s="36">
        <f>MIN('For office use only'!K24:'For office use only'!M24)</f>
        <v>8.46</v>
      </c>
      <c r="H82" s="2">
        <f t="shared" si="1"/>
        <v>0</v>
      </c>
      <c r="I82" s="14"/>
      <c r="J82" s="14"/>
      <c r="K82" s="14"/>
      <c r="L82" s="14"/>
      <c r="M82" s="14"/>
      <c r="N82" s="14"/>
      <c r="O82" s="14"/>
    </row>
    <row r="83" spans="1:15" ht="12.75">
      <c r="A83" s="14"/>
      <c r="B83" s="38" t="str">
        <f>' Price List - 2'!B29</f>
        <v> 02 - 23</v>
      </c>
      <c r="C83" s="39" t="str">
        <f>' Price List - 2'!C29</f>
        <v>Mic. Connecting Adaptor 1</v>
      </c>
      <c r="D83" s="40"/>
      <c r="E83" s="42"/>
      <c r="F83" s="1"/>
      <c r="G83" s="36">
        <f>MIN('For office use only'!K25:'For office use only'!M25)</f>
        <v>1.99</v>
      </c>
      <c r="H83" s="2">
        <f t="shared" si="1"/>
        <v>0</v>
      </c>
      <c r="I83" s="14"/>
      <c r="J83" s="14"/>
      <c r="K83" s="14"/>
      <c r="L83" s="14"/>
      <c r="M83" s="14"/>
      <c r="N83" s="14"/>
      <c r="O83" s="14"/>
    </row>
    <row r="84" spans="1:15" ht="12.75">
      <c r="A84" s="14"/>
      <c r="B84" s="38" t="str">
        <f>' Price List - 2'!B30</f>
        <v> 02 - 24</v>
      </c>
      <c r="C84" s="39" t="str">
        <f>' Price List - 2'!C30</f>
        <v>Mic. Connecting Adaptor 2</v>
      </c>
      <c r="D84" s="40"/>
      <c r="E84" s="42"/>
      <c r="F84" s="1"/>
      <c r="G84" s="36">
        <f>MIN('For office use only'!K26:'For office use only'!M26)</f>
        <v>1.34</v>
      </c>
      <c r="H84" s="2">
        <f t="shared" si="1"/>
        <v>0</v>
      </c>
      <c r="I84" s="14"/>
      <c r="J84" s="14"/>
      <c r="K84" s="14"/>
      <c r="L84" s="14"/>
      <c r="M84" s="14"/>
      <c r="N84" s="14"/>
      <c r="O84" s="14"/>
    </row>
    <row r="85" spans="1:15" ht="12.75">
      <c r="A85" s="14"/>
      <c r="B85" s="38" t="str">
        <f>' Price List - 2'!B31</f>
        <v> 02 - 25</v>
      </c>
      <c r="C85" s="39" t="str">
        <f>' Price List - 2'!C31</f>
        <v>Mic. Connecting Adaptor 3</v>
      </c>
      <c r="D85" s="40"/>
      <c r="E85" s="42"/>
      <c r="F85" s="1"/>
      <c r="G85" s="36">
        <f>MIN('For office use only'!K27:'For office use only'!M27)</f>
        <v>1.34</v>
      </c>
      <c r="H85" s="2">
        <f t="shared" si="1"/>
        <v>0</v>
      </c>
      <c r="I85" s="14"/>
      <c r="J85" s="14"/>
      <c r="K85" s="14"/>
      <c r="L85" s="14"/>
      <c r="M85" s="14"/>
      <c r="N85" s="14"/>
      <c r="O85" s="14"/>
    </row>
    <row r="86" spans="1:15" ht="12.75">
      <c r="A86" s="14"/>
      <c r="B86" s="38" t="str">
        <f>' Price List - 2'!B32</f>
        <v> 02 - 26</v>
      </c>
      <c r="C86" s="39" t="str">
        <f>' Price List - 2'!C32</f>
        <v>VHF Diversity Receiver</v>
      </c>
      <c r="D86" s="40"/>
      <c r="E86" s="42"/>
      <c r="F86" s="1"/>
      <c r="G86" s="36">
        <f>MIN('For office use only'!K28:'For office use only'!M28)</f>
        <v>149.99</v>
      </c>
      <c r="H86" s="2">
        <f t="shared" si="1"/>
        <v>0</v>
      </c>
      <c r="I86" s="14"/>
      <c r="J86" s="14"/>
      <c r="K86" s="14"/>
      <c r="L86" s="14"/>
      <c r="M86" s="14"/>
      <c r="N86" s="14"/>
      <c r="O86" s="14"/>
    </row>
    <row r="87" spans="1:15" ht="12.75">
      <c r="A87" s="14"/>
      <c r="B87" s="38" t="str">
        <f>' Price List - 2'!B33</f>
        <v> 02 - 27</v>
      </c>
      <c r="C87" s="39" t="str">
        <f>' Price List - 2'!C33</f>
        <v>DPA Condenser Mic. 4060</v>
      </c>
      <c r="D87" s="40"/>
      <c r="E87" s="42"/>
      <c r="F87" s="1"/>
      <c r="G87" s="36">
        <f>MIN('For office use only'!K29:'For office use only'!M29)</f>
        <v>230</v>
      </c>
      <c r="H87" s="2">
        <f t="shared" si="1"/>
        <v>0</v>
      </c>
      <c r="I87" s="14"/>
      <c r="J87" s="14"/>
      <c r="K87" s="14"/>
      <c r="L87" s="14"/>
      <c r="M87" s="14"/>
      <c r="N87" s="14"/>
      <c r="O87" s="14"/>
    </row>
    <row r="88" spans="1:15" ht="12.75">
      <c r="A88" s="14"/>
      <c r="B88" s="38" t="str">
        <f>' Price List - 2'!B34</f>
        <v> 02 - 28</v>
      </c>
      <c r="C88" s="39" t="str">
        <f>' Price List - 2'!C34</f>
        <v>Condenser Mic. Cartridge</v>
      </c>
      <c r="D88" s="40"/>
      <c r="E88" s="42"/>
      <c r="F88" s="1"/>
      <c r="G88" s="36">
        <f>MIN('For office use only'!K30:'For office use only'!M30)</f>
        <v>25.99</v>
      </c>
      <c r="H88" s="2">
        <f t="shared" si="1"/>
        <v>0</v>
      </c>
      <c r="I88" s="14"/>
      <c r="J88" s="14"/>
      <c r="K88" s="14"/>
      <c r="L88" s="14"/>
      <c r="M88" s="14"/>
      <c r="N88" s="14"/>
      <c r="O88" s="14"/>
    </row>
    <row r="89" spans="1:15" ht="12.75">
      <c r="A89" s="14"/>
      <c r="B89" s="38" t="str">
        <f>' Price List - 2'!B35</f>
        <v> 02 - 29</v>
      </c>
      <c r="C89" s="39" t="str">
        <f>' Price List - 2'!C35</f>
        <v>Hand Held Condes. Microphone</v>
      </c>
      <c r="D89" s="40"/>
      <c r="E89" s="42"/>
      <c r="F89" s="1"/>
      <c r="G89" s="36">
        <f>MIN('For office use only'!K31:'For office use only'!M31)</f>
        <v>35.99</v>
      </c>
      <c r="H89" s="2">
        <f t="shared" si="1"/>
        <v>0</v>
      </c>
      <c r="I89" s="14"/>
      <c r="J89" s="14"/>
      <c r="K89" s="14"/>
      <c r="L89" s="14"/>
      <c r="M89" s="14"/>
      <c r="N89" s="14"/>
      <c r="O89" s="14"/>
    </row>
    <row r="90" spans="1:15" ht="12.75">
      <c r="A90" s="14"/>
      <c r="B90" s="38" t="str">
        <f>' Price List - 2'!B36</f>
        <v> 02 - 30</v>
      </c>
      <c r="C90" s="39" t="str">
        <f>' Price List - 2'!C36</f>
        <v>Tie - Clip Microphone</v>
      </c>
      <c r="D90" s="40"/>
      <c r="E90" s="42"/>
      <c r="F90" s="1"/>
      <c r="G90" s="36">
        <f>MIN('For office use only'!K32:'For office use only'!M32)</f>
        <v>32.95</v>
      </c>
      <c r="H90" s="2">
        <f t="shared" si="1"/>
        <v>0</v>
      </c>
      <c r="I90" s="14"/>
      <c r="J90" s="14"/>
      <c r="K90" s="14"/>
      <c r="L90" s="14"/>
      <c r="M90" s="14"/>
      <c r="N90" s="14"/>
      <c r="O90" s="14"/>
    </row>
    <row r="91" spans="1:15" ht="12.75">
      <c r="A91" s="14"/>
      <c r="B91" s="43" t="str">
        <f>' Price List - 2'!B37</f>
        <v> 02 - 31</v>
      </c>
      <c r="C91" s="44" t="str">
        <f>' Price List - 2'!C37</f>
        <v>Stand - 2 mic. top</v>
      </c>
      <c r="D91" s="45"/>
      <c r="E91" s="42"/>
      <c r="F91" s="1"/>
      <c r="G91" s="36">
        <f>MIN('For office use only'!K33:'For office use only'!M33)</f>
        <v>33.67</v>
      </c>
      <c r="H91" s="2">
        <f t="shared" si="1"/>
        <v>0</v>
      </c>
      <c r="I91" s="14"/>
      <c r="J91" s="14"/>
      <c r="K91" s="14"/>
      <c r="L91" s="14"/>
      <c r="M91" s="14"/>
      <c r="N91" s="14"/>
      <c r="O91" s="14"/>
    </row>
    <row r="92" spans="1:15" ht="12.75">
      <c r="A92" s="14"/>
      <c r="B92" s="43" t="str">
        <f>' Price List - 2'!B38</f>
        <v> 02 - 32</v>
      </c>
      <c r="C92" s="44" t="str">
        <f>' Price List - 2'!C38</f>
        <v>Stand - 2 mic.- tripod </v>
      </c>
      <c r="D92" s="45"/>
      <c r="E92" s="42"/>
      <c r="F92" s="1"/>
      <c r="G92" s="36">
        <f>MIN('For office use only'!K34:'For office use only'!M34)</f>
        <v>47.32</v>
      </c>
      <c r="H92" s="2">
        <f t="shared" si="1"/>
        <v>0</v>
      </c>
      <c r="I92" s="14"/>
      <c r="J92" s="14"/>
      <c r="K92" s="14"/>
      <c r="L92" s="14"/>
      <c r="M92" s="14"/>
      <c r="N92" s="14"/>
      <c r="O92" s="14"/>
    </row>
    <row r="93" spans="1:15" ht="12.75">
      <c r="A93" s="14"/>
      <c r="B93" s="43" t="str">
        <f>' Price List - 2'!B39</f>
        <v> 02 - 33</v>
      </c>
      <c r="C93" s="44" t="str">
        <f>' Price List - 2'!C39</f>
        <v>Stand - 3 mic. top </v>
      </c>
      <c r="D93" s="45"/>
      <c r="E93" s="42"/>
      <c r="F93" s="1"/>
      <c r="G93" s="36">
        <f>MIN('For office use only'!K35:'For office use only'!M35)</f>
        <v>45.84</v>
      </c>
      <c r="H93" s="2">
        <f t="shared" si="1"/>
        <v>0</v>
      </c>
      <c r="I93" s="14"/>
      <c r="J93" s="14"/>
      <c r="K93" s="14"/>
      <c r="L93" s="14"/>
      <c r="M93" s="14"/>
      <c r="N93" s="14"/>
      <c r="O93" s="14"/>
    </row>
    <row r="94" spans="1:15" ht="12.75">
      <c r="A94" s="14"/>
      <c r="B94" s="43" t="str">
        <f>' Price List - 2'!B40</f>
        <v> 02 - 34</v>
      </c>
      <c r="C94" s="44" t="str">
        <f>' Price List - 2'!C40</f>
        <v>Stand - 3 mic. tripod </v>
      </c>
      <c r="D94" s="45"/>
      <c r="E94" s="42"/>
      <c r="F94" s="1"/>
      <c r="G94" s="36">
        <f>MIN('For office use only'!K36:'For office use only'!M36)</f>
        <v>59.49</v>
      </c>
      <c r="H94" s="2">
        <f t="shared" si="1"/>
        <v>0</v>
      </c>
      <c r="I94" s="14"/>
      <c r="J94" s="14"/>
      <c r="K94" s="14"/>
      <c r="L94" s="14"/>
      <c r="M94" s="14"/>
      <c r="N94" s="14"/>
      <c r="O94" s="14"/>
    </row>
    <row r="95" spans="1:15" ht="12.75">
      <c r="A95" s="14"/>
      <c r="B95" s="46"/>
      <c r="C95" s="47"/>
      <c r="D95" s="45"/>
      <c r="E95" s="42"/>
      <c r="F95" s="1"/>
      <c r="G95" s="36">
        <f>MIN('For office use only'!K37:'For office use only'!M37)</f>
        <v>0</v>
      </c>
      <c r="H95" s="2">
        <f t="shared" si="1"/>
        <v>0</v>
      </c>
      <c r="I95" s="14"/>
      <c r="J95" s="14"/>
      <c r="K95" s="14"/>
      <c r="L95" s="14"/>
      <c r="M95" s="14"/>
      <c r="N95" s="14"/>
      <c r="O95" s="14"/>
    </row>
    <row r="96" spans="1:15" ht="12.75">
      <c r="A96" s="14"/>
      <c r="B96" s="46"/>
      <c r="C96" s="47"/>
      <c r="D96" s="45"/>
      <c r="E96" s="42"/>
      <c r="F96" s="1"/>
      <c r="G96" s="36">
        <f>MIN('For office use only'!K38:'For office use only'!M38)</f>
        <v>0</v>
      </c>
      <c r="H96" s="2">
        <f t="shared" si="1"/>
        <v>0</v>
      </c>
      <c r="I96" s="14"/>
      <c r="J96" s="14"/>
      <c r="K96" s="14"/>
      <c r="L96" s="14"/>
      <c r="M96" s="14"/>
      <c r="N96" s="14"/>
      <c r="O96" s="14"/>
    </row>
    <row r="97" spans="1:15" ht="12.75">
      <c r="A97" s="14"/>
      <c r="B97" s="46"/>
      <c r="C97" s="47"/>
      <c r="D97" s="45"/>
      <c r="E97" s="42"/>
      <c r="F97" s="1"/>
      <c r="G97" s="36">
        <f>MIN('For office use only'!K39:'For office use only'!M39)</f>
        <v>0</v>
      </c>
      <c r="H97" s="2">
        <f t="shared" si="1"/>
        <v>0</v>
      </c>
      <c r="I97" s="14"/>
      <c r="J97" s="14"/>
      <c r="K97" s="14"/>
      <c r="L97" s="14"/>
      <c r="M97" s="14"/>
      <c r="N97" s="14"/>
      <c r="O97" s="14"/>
    </row>
    <row r="98" spans="1:15" ht="12.75">
      <c r="A98" s="14"/>
      <c r="B98" s="46"/>
      <c r="C98" s="47"/>
      <c r="D98" s="45"/>
      <c r="E98" s="42"/>
      <c r="F98" s="1"/>
      <c r="G98" s="36">
        <f>MIN('For office use only'!K40:'For office use only'!M40)</f>
        <v>0</v>
      </c>
      <c r="H98" s="2">
        <f t="shared" si="1"/>
        <v>0</v>
      </c>
      <c r="I98" s="14"/>
      <c r="J98" s="14"/>
      <c r="K98" s="14"/>
      <c r="L98" s="14"/>
      <c r="M98" s="14"/>
      <c r="N98" s="14"/>
      <c r="O98" s="14"/>
    </row>
    <row r="99" spans="1:15" ht="12.75">
      <c r="A99" s="14"/>
      <c r="B99" s="46"/>
      <c r="C99" s="47"/>
      <c r="D99" s="45"/>
      <c r="E99" s="42"/>
      <c r="F99" s="1"/>
      <c r="G99" s="36">
        <f>MIN('For office use only'!K41:'For office use only'!M41)</f>
        <v>0</v>
      </c>
      <c r="H99" s="2">
        <f t="shared" si="1"/>
        <v>0</v>
      </c>
      <c r="I99" s="14"/>
      <c r="J99" s="14"/>
      <c r="K99" s="14"/>
      <c r="L99" s="14"/>
      <c r="M99" s="14"/>
      <c r="N99" s="14"/>
      <c r="O99" s="14"/>
    </row>
    <row r="100" spans="1:15" ht="12.75">
      <c r="A100" s="14"/>
      <c r="B100" s="46"/>
      <c r="C100" s="47"/>
      <c r="D100" s="45"/>
      <c r="E100" s="42"/>
      <c r="F100" s="1"/>
      <c r="G100" s="36">
        <f>MIN('For office use only'!K42:'For office use only'!M42)</f>
        <v>0</v>
      </c>
      <c r="H100" s="2">
        <f t="shared" si="1"/>
        <v>0</v>
      </c>
      <c r="I100" s="14"/>
      <c r="J100" s="14"/>
      <c r="K100" s="14"/>
      <c r="L100" s="14"/>
      <c r="M100" s="14"/>
      <c r="N100" s="14"/>
      <c r="O100" s="14"/>
    </row>
    <row r="101" spans="1:15" ht="12.75">
      <c r="A101" s="14"/>
      <c r="B101" s="46"/>
      <c r="C101" s="47"/>
      <c r="D101" s="45"/>
      <c r="E101" s="42"/>
      <c r="F101" s="1"/>
      <c r="G101" s="36">
        <f>MIN('For office use only'!K43:'For office use only'!M43)</f>
        <v>0</v>
      </c>
      <c r="H101" s="2">
        <f t="shared" si="1"/>
        <v>0</v>
      </c>
      <c r="I101" s="14"/>
      <c r="J101" s="14"/>
      <c r="K101" s="14"/>
      <c r="L101" s="14"/>
      <c r="M101" s="14"/>
      <c r="N101" s="14"/>
      <c r="O101" s="14"/>
    </row>
    <row r="102" spans="1:15" ht="12.75">
      <c r="A102" s="14"/>
      <c r="B102" s="46"/>
      <c r="C102" s="47"/>
      <c r="D102" s="45"/>
      <c r="E102" s="42"/>
      <c r="F102" s="1"/>
      <c r="G102" s="36">
        <f>MIN('For office use only'!K44:'For office use only'!M44)</f>
        <v>0</v>
      </c>
      <c r="H102" s="2">
        <f t="shared" si="1"/>
        <v>0</v>
      </c>
      <c r="I102" s="14"/>
      <c r="J102" s="14"/>
      <c r="K102" s="14"/>
      <c r="L102" s="14"/>
      <c r="M102" s="14"/>
      <c r="N102" s="14"/>
      <c r="O102" s="14"/>
    </row>
    <row r="103" spans="1:15" ht="12.75">
      <c r="A103" s="14"/>
      <c r="B103" s="46"/>
      <c r="C103" s="47"/>
      <c r="D103" s="45"/>
      <c r="E103" s="42"/>
      <c r="F103" s="1"/>
      <c r="G103" s="36">
        <f>MIN('For office use only'!K45:'For office use only'!M45)</f>
        <v>0</v>
      </c>
      <c r="H103" s="2">
        <f t="shared" si="1"/>
        <v>0</v>
      </c>
      <c r="I103" s="14"/>
      <c r="J103" s="14"/>
      <c r="K103" s="14"/>
      <c r="L103" s="14"/>
      <c r="M103" s="14"/>
      <c r="N103" s="14"/>
      <c r="O103" s="14"/>
    </row>
    <row r="104" spans="1:15" ht="12.75">
      <c r="A104" s="14"/>
      <c r="B104" s="46"/>
      <c r="C104" s="47"/>
      <c r="D104" s="45"/>
      <c r="E104" s="42"/>
      <c r="F104" s="1"/>
      <c r="G104" s="36">
        <f>MIN('For office use only'!K46:'For office use only'!M46)</f>
        <v>0</v>
      </c>
      <c r="H104" s="2">
        <f t="shared" si="1"/>
        <v>0</v>
      </c>
      <c r="I104" s="14"/>
      <c r="J104" s="14"/>
      <c r="K104" s="14"/>
      <c r="L104" s="14"/>
      <c r="M104" s="14"/>
      <c r="N104" s="14"/>
      <c r="O104" s="14"/>
    </row>
    <row r="105" spans="1:15" ht="12.75">
      <c r="A105" s="14"/>
      <c r="B105" s="46"/>
      <c r="C105" s="47"/>
      <c r="D105" s="45"/>
      <c r="E105" s="42"/>
      <c r="F105" s="1"/>
      <c r="G105" s="36">
        <f>MIN('For office use only'!K47:'For office use only'!M47)</f>
        <v>0</v>
      </c>
      <c r="H105" s="2">
        <f t="shared" si="1"/>
        <v>0</v>
      </c>
      <c r="I105" s="14"/>
      <c r="J105" s="14"/>
      <c r="K105" s="14"/>
      <c r="L105" s="14"/>
      <c r="M105" s="14"/>
      <c r="N105" s="14"/>
      <c r="O105" s="14"/>
    </row>
    <row r="106" spans="1:15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1:15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1:15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1:15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1:15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</sheetData>
  <sheetProtection password="CAE5" sheet="1" objects="1" scenarios="1"/>
  <hyperlinks>
    <hyperlink ref="B20" r:id="rId1" display="soundselect@usa.net"/>
  </hyperlinks>
  <printOptions/>
  <pageMargins left="0.75" right="0.75" top="1" bottom="1" header="0.5" footer="0.5"/>
  <pageSetup blackAndWhite="1"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2"/>
  <sheetViews>
    <sheetView zoomScale="75" zoomScaleNormal="75" workbookViewId="0" topLeftCell="A7">
      <selection activeCell="F23" sqref="F23"/>
    </sheetView>
  </sheetViews>
  <sheetFormatPr defaultColWidth="9.140625" defaultRowHeight="12.75"/>
  <sheetData>
    <row r="1" spans="1:18" ht="12.75">
      <c r="A1" s="32" t="str">
        <f>'Price List - 1'!B5</f>
        <v>Stock No:</v>
      </c>
      <c r="B1" s="92" t="str">
        <f>'Price List - 1'!F5</f>
        <v> 1 - 4</v>
      </c>
      <c r="C1" s="92" t="str">
        <f>'Price List - 1'!G5</f>
        <v> 5 - 24</v>
      </c>
      <c r="D1" s="92" t="str">
        <f>'Price List - 1'!H5</f>
        <v> 25 +</v>
      </c>
      <c r="E1" s="92">
        <f>'Price List - 1'!I5</f>
        <v>0</v>
      </c>
      <c r="F1" s="92">
        <f>'Price List - 1'!J5</f>
        <v>0</v>
      </c>
      <c r="G1" s="92">
        <f>'Price List - 1'!K5</f>
        <v>0</v>
      </c>
      <c r="H1" s="92">
        <f>'Price List - 1'!L5</f>
        <v>0</v>
      </c>
      <c r="I1" s="32"/>
      <c r="J1" s="92" t="str">
        <f aca="true" t="shared" si="0" ref="J1:Q1">A1</f>
        <v>Stock No:</v>
      </c>
      <c r="K1" s="92" t="str">
        <f t="shared" si="0"/>
        <v> 1 - 4</v>
      </c>
      <c r="L1" s="92" t="str">
        <f t="shared" si="0"/>
        <v> 5 - 24</v>
      </c>
      <c r="M1" s="92" t="str">
        <f t="shared" si="0"/>
        <v> 25 +</v>
      </c>
      <c r="N1" s="92">
        <f t="shared" si="0"/>
        <v>0</v>
      </c>
      <c r="O1" s="92">
        <f t="shared" si="0"/>
        <v>0</v>
      </c>
      <c r="P1" s="92">
        <f t="shared" si="0"/>
        <v>0</v>
      </c>
      <c r="Q1" s="92">
        <f t="shared" si="0"/>
        <v>0</v>
      </c>
      <c r="R1" s="21"/>
    </row>
    <row r="2" spans="1:18" ht="12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1"/>
    </row>
    <row r="3" spans="1:18" ht="12.75">
      <c r="A3" s="93" t="str">
        <f>'Price List - 1'!B7</f>
        <v> 01 - 01</v>
      </c>
      <c r="B3" s="31">
        <f>IF('Order Form'!F23&lt;5,'Price List - 1'!F7,500)</f>
        <v>111.99</v>
      </c>
      <c r="C3" s="94">
        <f>IF('Order Form'!F23&gt;4,'Price List - 1'!G7,500)</f>
        <v>500</v>
      </c>
      <c r="D3" s="31">
        <f>IF('Order Form'!F23&gt;24,'Price List - 1'!H7,500)</f>
        <v>500</v>
      </c>
      <c r="E3" s="31">
        <f>IF('Order Form'!F23&gt;49,'Price List - 1'!I7,500)</f>
        <v>500</v>
      </c>
      <c r="F3" s="31">
        <f>IF('Order Form'!F23&gt;74,'Price List - 1'!J7,500)</f>
        <v>500</v>
      </c>
      <c r="G3" s="31">
        <f>IF('Order Form'!F23&gt;99,'Price List - 1'!K7,500)</f>
        <v>500</v>
      </c>
      <c r="H3" s="31">
        <f>IF('Order Form'!F23&gt;199,'Price List - 1'!L7,500)</f>
        <v>500</v>
      </c>
      <c r="I3" s="32"/>
      <c r="J3" s="31" t="str">
        <f>' Price List - 2'!B7</f>
        <v> 02 - 01</v>
      </c>
      <c r="K3" s="31">
        <f>IF('Order Form'!F61&lt;5,' Price List - 2'!F7,500)</f>
        <v>11.99</v>
      </c>
      <c r="L3" s="94">
        <f>IF('Order Form'!F61&gt;4,' Price List - 2'!G7,500)</f>
        <v>500</v>
      </c>
      <c r="M3" s="31">
        <f>IF('Order Form'!F61&gt;24,' Price List - 2'!H7,500)</f>
        <v>500</v>
      </c>
      <c r="N3" s="31">
        <f>IF('Order Form'!F61&gt;49,' Price List - 2'!I7,500)</f>
        <v>500</v>
      </c>
      <c r="O3" s="31">
        <f>IF('Order Form'!F61&gt;74,' Price List - 2'!J7,500)</f>
        <v>500</v>
      </c>
      <c r="P3" s="31">
        <f>IF('Order Form'!F61&gt;99,' Price List - 2'!K7,500)</f>
        <v>500</v>
      </c>
      <c r="Q3" s="31">
        <f>IF('Order Form'!F61&gt;199,' Price List - 2'!L7,500)</f>
        <v>500</v>
      </c>
      <c r="R3" s="21"/>
    </row>
    <row r="4" spans="1:18" ht="12.75">
      <c r="A4" s="93" t="str">
        <f>'Price List - 1'!B8</f>
        <v> 01 - 02</v>
      </c>
      <c r="B4" s="31">
        <f>IF('Order Form'!F24&lt;5,'Price List - 1'!F8,500)</f>
        <v>133.88</v>
      </c>
      <c r="C4" s="94">
        <f>IF('Order Form'!F24&gt;4,'Price List - 1'!G8,500)</f>
        <v>500</v>
      </c>
      <c r="D4" s="31">
        <f>IF('Order Form'!F24&gt;24,'Price List - 1'!H8,500)</f>
        <v>500</v>
      </c>
      <c r="E4" s="31">
        <f>IF('Order Form'!F24&gt;49,'Price List - 1'!I8,500)</f>
        <v>500</v>
      </c>
      <c r="F4" s="31">
        <f>IF('Order Form'!F24&gt;74,'Price List - 1'!J8,500)</f>
        <v>500</v>
      </c>
      <c r="G4" s="31">
        <f>IF('Order Form'!F24&gt;99,'Price List - 1'!K8,500)</f>
        <v>500</v>
      </c>
      <c r="H4" s="31">
        <f>IF('Order Form'!F24&gt;199,'Price List - 1'!L8,500)</f>
        <v>500</v>
      </c>
      <c r="I4" s="32"/>
      <c r="J4" s="31" t="str">
        <f>' Price List - 2'!B8</f>
        <v> 02 - 02</v>
      </c>
      <c r="K4" s="31">
        <f>IF('Order Form'!F62&lt;5,' Price List - 2'!F8,500)</f>
        <v>11.99</v>
      </c>
      <c r="L4" s="94">
        <f>IF('Order Form'!F62&gt;4,' Price List - 2'!G8,500)</f>
        <v>500</v>
      </c>
      <c r="M4" s="31">
        <f>IF('Order Form'!F62&gt;24,' Price List - 2'!H8,500)</f>
        <v>500</v>
      </c>
      <c r="N4" s="31">
        <f>IF('Order Form'!F62&gt;49,' Price List - 2'!I8,500)</f>
        <v>500</v>
      </c>
      <c r="O4" s="31">
        <f>IF('Order Form'!F62&gt;74,' Price List - 2'!J8,500)</f>
        <v>500</v>
      </c>
      <c r="P4" s="31">
        <f>IF('Order Form'!F62&gt;99,' Price List - 2'!K8,500)</f>
        <v>500</v>
      </c>
      <c r="Q4" s="31">
        <f>IF('Order Form'!F62&gt;199,' Price List - 2'!L8,500)</f>
        <v>500</v>
      </c>
      <c r="R4" s="21"/>
    </row>
    <row r="5" spans="1:18" ht="12.75">
      <c r="A5" s="93" t="str">
        <f>'Price List - 1'!B9</f>
        <v> 01 - 03</v>
      </c>
      <c r="B5" s="31">
        <f>IF('Order Form'!F25&lt;5,'Price List - 1'!F9,500)</f>
        <v>199.59</v>
      </c>
      <c r="C5" s="94">
        <f>IF('Order Form'!F25&gt;4,'Price List - 1'!G9,500)</f>
        <v>500</v>
      </c>
      <c r="D5" s="31">
        <f>IF('Order Form'!F25&gt;24,'Price List - 1'!H9,500)</f>
        <v>500</v>
      </c>
      <c r="E5" s="31">
        <f>IF('Order Form'!F25&gt;49,'Price List - 1'!I9,500)</f>
        <v>500</v>
      </c>
      <c r="F5" s="31">
        <f>IF('Order Form'!F25&gt;74,'Price List - 1'!J9,500)</f>
        <v>500</v>
      </c>
      <c r="G5" s="31">
        <f>IF('Order Form'!F25&gt;99,'Price List - 1'!K9,500)</f>
        <v>500</v>
      </c>
      <c r="H5" s="31">
        <f>IF('Order Form'!F25&gt;199,'Price List - 1'!L9,500)</f>
        <v>500</v>
      </c>
      <c r="I5" s="32"/>
      <c r="J5" s="31" t="str">
        <f>' Price List - 2'!B9</f>
        <v> 02 - 03</v>
      </c>
      <c r="K5" s="31">
        <f>IF('Order Form'!F63&lt;5,' Price List - 2'!F9,500)</f>
        <v>6.99</v>
      </c>
      <c r="L5" s="94">
        <f>IF('Order Form'!F63&gt;4,' Price List - 2'!G9,500)</f>
        <v>500</v>
      </c>
      <c r="M5" s="31">
        <f>IF('Order Form'!F63&gt;24,' Price List - 2'!H9,500)</f>
        <v>500</v>
      </c>
      <c r="N5" s="31">
        <f>IF('Order Form'!F63&gt;49,' Price List - 2'!I9,500)</f>
        <v>500</v>
      </c>
      <c r="O5" s="31">
        <f>IF('Order Form'!F63&gt;74,' Price List - 2'!J9,500)</f>
        <v>500</v>
      </c>
      <c r="P5" s="31">
        <f>IF('Order Form'!F63&gt;99,' Price List - 2'!K9,500)</f>
        <v>500</v>
      </c>
      <c r="Q5" s="31">
        <f>IF('Order Form'!F63&gt;199,' Price List - 2'!L9,500)</f>
        <v>500</v>
      </c>
      <c r="R5" s="21"/>
    </row>
    <row r="6" spans="1:18" ht="12.75">
      <c r="A6" s="93" t="str">
        <f>'Price List - 1'!B10</f>
        <v> 01 - 04</v>
      </c>
      <c r="B6" s="31">
        <f>IF('Order Form'!F26&lt;5,'Price List - 1'!F10,500)</f>
        <v>216.99</v>
      </c>
      <c r="C6" s="94">
        <f>IF('Order Form'!F26&gt;4,'Price List - 1'!G10,500)</f>
        <v>500</v>
      </c>
      <c r="D6" s="31">
        <f>IF('Order Form'!F26&gt;24,'Price List - 1'!H10,500)</f>
        <v>500</v>
      </c>
      <c r="E6" s="31">
        <f>IF('Order Form'!F26&gt;49,'Price List - 1'!I10,500)</f>
        <v>500</v>
      </c>
      <c r="F6" s="31">
        <f>IF('Order Form'!F26&gt;74,'Price List - 1'!J10,500)</f>
        <v>500</v>
      </c>
      <c r="G6" s="31">
        <f>IF('Order Form'!F26&gt;99,'Price List - 1'!K10,500)</f>
        <v>500</v>
      </c>
      <c r="H6" s="31">
        <f>IF('Order Form'!F26&gt;199,'Price List - 1'!L10,500)</f>
        <v>500</v>
      </c>
      <c r="I6" s="32"/>
      <c r="J6" s="31" t="str">
        <f>' Price List - 2'!B10</f>
        <v> 02 - 04</v>
      </c>
      <c r="K6" s="31">
        <f>IF('Order Form'!F64&lt;5,' Price List - 2'!F10,500)</f>
        <v>7.24</v>
      </c>
      <c r="L6" s="94">
        <f>IF('Order Form'!F64&gt;4,' Price List - 2'!G10,500)</f>
        <v>500</v>
      </c>
      <c r="M6" s="31">
        <f>IF('Order Form'!F64&gt;24,' Price List - 2'!H10,500)</f>
        <v>500</v>
      </c>
      <c r="N6" s="31">
        <f>IF('Order Form'!F64&gt;49,' Price List - 2'!I10,500)</f>
        <v>500</v>
      </c>
      <c r="O6" s="31">
        <f>IF('Order Form'!F64&gt;74,' Price List - 2'!J10,500)</f>
        <v>500</v>
      </c>
      <c r="P6" s="31">
        <f>IF('Order Form'!F64&gt;99,' Price List - 2'!K10,500)</f>
        <v>500</v>
      </c>
      <c r="Q6" s="31">
        <f>IF('Order Form'!F64&gt;199,' Price List - 2'!L10,500)</f>
        <v>500</v>
      </c>
      <c r="R6" s="21"/>
    </row>
    <row r="7" spans="1:18" ht="12.75">
      <c r="A7" s="31"/>
      <c r="B7" s="32"/>
      <c r="C7" s="32"/>
      <c r="D7" s="32"/>
      <c r="E7" s="32"/>
      <c r="F7" s="32"/>
      <c r="G7" s="32"/>
      <c r="H7" s="32"/>
      <c r="I7" s="32"/>
      <c r="J7" s="31" t="str">
        <f>' Price List - 2'!B11</f>
        <v> 02 - 05</v>
      </c>
      <c r="K7" s="31">
        <f>IF('Order Form'!F65&lt;5,' Price List - 2'!F11,500)</f>
        <v>12.15</v>
      </c>
      <c r="L7" s="94">
        <f>IF('Order Form'!F65&gt;4,' Price List - 2'!G11,500)</f>
        <v>500</v>
      </c>
      <c r="M7" s="31">
        <f>IF('Order Form'!F65&gt;24,' Price List - 2'!H11,500)</f>
        <v>500</v>
      </c>
      <c r="N7" s="31">
        <f>IF('Order Form'!F65&gt;49,' Price List - 2'!I11,500)</f>
        <v>500</v>
      </c>
      <c r="O7" s="31">
        <f>IF('Order Form'!F65&gt;74,' Price List - 2'!J11,500)</f>
        <v>500</v>
      </c>
      <c r="P7" s="31">
        <f>IF('Order Form'!F65&gt;99,' Price List - 2'!K11,500)</f>
        <v>500</v>
      </c>
      <c r="Q7" s="31">
        <f>IF('Order Form'!F65&gt;199,' Price List - 2'!L11,500)</f>
        <v>500</v>
      </c>
      <c r="R7" s="21"/>
    </row>
    <row r="8" spans="1:18" ht="12.75">
      <c r="A8" s="31" t="str">
        <f>'Price List - 1'!B12</f>
        <v> 01 - 05</v>
      </c>
      <c r="B8" s="31">
        <f>IF('Order Form'!F27&lt;5,'Price List - 1'!F12,500)</f>
        <v>111.78</v>
      </c>
      <c r="C8" s="94">
        <f>IF('Order Form'!F27&gt;4,'Price List - 1'!G12,500)</f>
        <v>500</v>
      </c>
      <c r="D8" s="31">
        <f>IF('Order Form'!F27&gt;24,'Price List - 1'!H12,500)</f>
        <v>500</v>
      </c>
      <c r="E8" s="31">
        <f>IF('Order Form'!F27&gt;49,'Price List - 1'!I12,500)</f>
        <v>500</v>
      </c>
      <c r="F8" s="31">
        <f>IF('Order Form'!F27&gt;74,'Price List - 1'!J12,500)</f>
        <v>500</v>
      </c>
      <c r="G8" s="31">
        <f>IF('Order Form'!F27&gt;99,'Price List - 1'!K12,500)</f>
        <v>500</v>
      </c>
      <c r="H8" s="31">
        <f>IF('Order Form'!F27&gt;199,'Price List - 1'!L12,500)</f>
        <v>500</v>
      </c>
      <c r="I8" s="32"/>
      <c r="J8" s="31" t="str">
        <f>' Price List - 2'!B12</f>
        <v> 02 - 06</v>
      </c>
      <c r="K8" s="31">
        <f>IF('Order Form'!F66&lt;5,' Price List - 2'!F12,500)</f>
        <v>8.99</v>
      </c>
      <c r="L8" s="94">
        <f>IF('Order Form'!F66&gt;4,' Price List - 2'!G12,500)</f>
        <v>500</v>
      </c>
      <c r="M8" s="31">
        <f>IF('Order Form'!F66&gt;24,' Price List - 2'!H12,500)</f>
        <v>500</v>
      </c>
      <c r="N8" s="31">
        <f>IF('Order Form'!F66&gt;49,' Price List - 2'!I12,500)</f>
        <v>500</v>
      </c>
      <c r="O8" s="31">
        <f>IF('Order Form'!F66&gt;74,' Price List - 2'!J12,500)</f>
        <v>500</v>
      </c>
      <c r="P8" s="31">
        <f>IF('Order Form'!F66&gt;99,' Price List - 2'!K12,500)</f>
        <v>500</v>
      </c>
      <c r="Q8" s="31">
        <f>IF('Order Form'!F66&gt;199,' Price List - 2'!L12,500)</f>
        <v>500</v>
      </c>
      <c r="R8" s="21"/>
    </row>
    <row r="9" spans="1:18" ht="12.75">
      <c r="A9" s="31" t="str">
        <f>'Price List - 1'!B13</f>
        <v> 01 - 06</v>
      </c>
      <c r="B9" s="31">
        <f>IF('Order Form'!F28&lt;5,'Price List - 1'!F13,500)</f>
        <v>137.79</v>
      </c>
      <c r="C9" s="94">
        <f>IF('Order Form'!F28&gt;4,'Price List - 1'!G13,500)</f>
        <v>500</v>
      </c>
      <c r="D9" s="31">
        <f>IF('Order Form'!F28&gt;24,'Price List - 1'!H13,500)</f>
        <v>500</v>
      </c>
      <c r="E9" s="31">
        <f>IF('Order Form'!F28&gt;49,'Price List - 1'!I13,500)</f>
        <v>500</v>
      </c>
      <c r="F9" s="31">
        <f>IF('Order Form'!F28&gt;74,'Price List - 1'!J13,500)</f>
        <v>500</v>
      </c>
      <c r="G9" s="31">
        <f>IF('Order Form'!F28&gt;99,'Price List - 1'!K13,500)</f>
        <v>500</v>
      </c>
      <c r="H9" s="31">
        <f>IF('Order Form'!F28&gt;199,'Price List - 1'!L13,500)</f>
        <v>500</v>
      </c>
      <c r="I9" s="32"/>
      <c r="J9" s="31" t="str">
        <f>' Price List - 2'!B13</f>
        <v> 02 - 07</v>
      </c>
      <c r="K9" s="31">
        <f>IF('Order Form'!F67&lt;5,' Price List - 2'!F13,500)</f>
        <v>14.59</v>
      </c>
      <c r="L9" s="94">
        <f>IF('Order Form'!F67&gt;4,' Price List - 2'!G13,500)</f>
        <v>500</v>
      </c>
      <c r="M9" s="31">
        <f>IF('Order Form'!F67&gt;24,' Price List - 2'!H13,500)</f>
        <v>500</v>
      </c>
      <c r="N9" s="31">
        <f>IF('Order Form'!F67&gt;49,' Price List - 2'!I13,500)</f>
        <v>500</v>
      </c>
      <c r="O9" s="31">
        <f>IF('Order Form'!F67&gt;74,' Price List - 2'!J13,500)</f>
        <v>500</v>
      </c>
      <c r="P9" s="31">
        <f>IF('Order Form'!F67&gt;99,' Price List - 2'!K13,500)</f>
        <v>500</v>
      </c>
      <c r="Q9" s="31">
        <f>IF('Order Form'!F67&gt;199,' Price List - 2'!L13,500)</f>
        <v>500</v>
      </c>
      <c r="R9" s="21"/>
    </row>
    <row r="10" spans="1:18" ht="12.75">
      <c r="A10" s="31" t="str">
        <f>'Price List - 1'!B14</f>
        <v> 01 - 07</v>
      </c>
      <c r="B10" s="31">
        <f>IF('Order Form'!F29&lt;5,'Price List - 1'!F14,500)</f>
        <v>205.39</v>
      </c>
      <c r="C10" s="94">
        <f>IF('Order Form'!F29&gt;4,'Price List - 1'!G14,500)</f>
        <v>500</v>
      </c>
      <c r="D10" s="31">
        <f>IF('Order Form'!F29&gt;24,'Price List - 1'!H14,500)</f>
        <v>500</v>
      </c>
      <c r="E10" s="31">
        <f>IF('Order Form'!F29&gt;49,'Price List - 1'!I14,500)</f>
        <v>500</v>
      </c>
      <c r="F10" s="31">
        <f>IF('Order Form'!F29&gt;74,'Price List - 1'!J14,500)</f>
        <v>500</v>
      </c>
      <c r="G10" s="31">
        <f>IF('Order Form'!F29&gt;99,'Price List - 1'!K14,500)</f>
        <v>500</v>
      </c>
      <c r="H10" s="31">
        <f>IF('Order Form'!F29&gt;199,'Price List - 1'!L14,500)</f>
        <v>500</v>
      </c>
      <c r="I10" s="32"/>
      <c r="J10" s="31" t="str">
        <f>' Price List - 2'!B14</f>
        <v> 02 - 08</v>
      </c>
      <c r="K10" s="31">
        <f>IF('Order Form'!F68&lt;5,' Price List - 2'!F14,500)</f>
        <v>5.99</v>
      </c>
      <c r="L10" s="94">
        <f>IF('Order Form'!F68&gt;4,' Price List - 2'!G14,500)</f>
        <v>500</v>
      </c>
      <c r="M10" s="31">
        <f>IF('Order Form'!F68&gt;24,' Price List - 2'!H14,500)</f>
        <v>500</v>
      </c>
      <c r="N10" s="31">
        <f>IF('Order Form'!F68&gt;49,' Price List - 2'!I14,500)</f>
        <v>500</v>
      </c>
      <c r="O10" s="31">
        <f>IF('Order Form'!F68&gt;74,' Price List - 2'!J14,500)</f>
        <v>500</v>
      </c>
      <c r="P10" s="31">
        <f>IF('Order Form'!F68&gt;99,' Price List - 2'!K14,500)</f>
        <v>500</v>
      </c>
      <c r="Q10" s="31">
        <f>IF('Order Form'!F68&gt;199,' Price List - 2'!L14,500)</f>
        <v>500</v>
      </c>
      <c r="R10" s="21"/>
    </row>
    <row r="11" spans="1:18" ht="12.75">
      <c r="A11" s="31" t="str">
        <f>'Price List - 1'!B15</f>
        <v> 01 - 08</v>
      </c>
      <c r="B11" s="31">
        <f>IF('Order Form'!F30&lt;5,'Price List - 1'!F15,500)</f>
        <v>219.99</v>
      </c>
      <c r="C11" s="94">
        <f>IF('Order Form'!F30&gt;4,'Price List - 1'!G15,500)</f>
        <v>500</v>
      </c>
      <c r="D11" s="31">
        <f>IF('Order Form'!F30&gt;24,'Price List - 1'!H15,500)</f>
        <v>500</v>
      </c>
      <c r="E11" s="31">
        <f>IF('Order Form'!F30&gt;49,'Price List - 1'!I15,500)</f>
        <v>500</v>
      </c>
      <c r="F11" s="31">
        <f>IF('Order Form'!F30&gt;74,'Price List - 1'!J15,500)</f>
        <v>500</v>
      </c>
      <c r="G11" s="31">
        <f>IF('Order Form'!F30&gt;99,'Price List - 1'!K15,500)</f>
        <v>500</v>
      </c>
      <c r="H11" s="31">
        <f>IF('Order Form'!F30&gt;199,'Price List - 1'!L15,500)</f>
        <v>500</v>
      </c>
      <c r="I11" s="32"/>
      <c r="J11" s="31" t="str">
        <f>' Price List - 2'!B15</f>
        <v> 02 - 09</v>
      </c>
      <c r="K11" s="31">
        <f>IF('Order Form'!F69&lt;5,' Price List - 2'!F15,500)</f>
        <v>6.99</v>
      </c>
      <c r="L11" s="94">
        <f>IF('Order Form'!F69&gt;4,' Price List - 2'!G15,500)</f>
        <v>500</v>
      </c>
      <c r="M11" s="31">
        <f>IF('Order Form'!F69&gt;24,' Price List - 2'!H15,500)</f>
        <v>500</v>
      </c>
      <c r="N11" s="31">
        <f>IF('Order Form'!F69&gt;49,' Price List - 2'!I15,500)</f>
        <v>500</v>
      </c>
      <c r="O11" s="31">
        <f>IF('Order Form'!F69&gt;74,' Price List - 2'!J15,500)</f>
        <v>500</v>
      </c>
      <c r="P11" s="31">
        <f>IF('Order Form'!F69&gt;99,' Price List - 2'!K15,500)</f>
        <v>500</v>
      </c>
      <c r="Q11" s="31">
        <f>IF('Order Form'!F69&gt;199,' Price List - 2'!L15,500)</f>
        <v>500</v>
      </c>
      <c r="R11" s="21"/>
    </row>
    <row r="12" spans="1:18" ht="12.75">
      <c r="A12" s="31"/>
      <c r="B12" s="32"/>
      <c r="C12" s="32"/>
      <c r="D12" s="32"/>
      <c r="E12" s="32"/>
      <c r="F12" s="32"/>
      <c r="G12" s="32"/>
      <c r="H12" s="32"/>
      <c r="I12" s="32"/>
      <c r="J12" s="31" t="str">
        <f>' Price List - 2'!B16</f>
        <v> 02 - 10</v>
      </c>
      <c r="K12" s="31">
        <f>IF('Order Form'!F70&lt;5,' Price List - 2'!F16,500)</f>
        <v>18.48</v>
      </c>
      <c r="L12" s="94">
        <f>IF('Order Form'!F70&gt;4,' Price List - 2'!G16,500)</f>
        <v>500</v>
      </c>
      <c r="M12" s="31">
        <f>IF('Order Form'!F70&gt;24,' Price List - 2'!H16,500)</f>
        <v>500</v>
      </c>
      <c r="N12" s="31">
        <f>IF('Order Form'!F70&gt;49,' Price List - 2'!I16,500)</f>
        <v>500</v>
      </c>
      <c r="O12" s="31">
        <f>IF('Order Form'!F70&gt;74,' Price List - 2'!J16,500)</f>
        <v>500</v>
      </c>
      <c r="P12" s="31">
        <f>IF('Order Form'!F70&gt;99,' Price List - 2'!K16,500)</f>
        <v>500</v>
      </c>
      <c r="Q12" s="31">
        <f>IF('Order Form'!F70&gt;199,' Price List - 2'!L16,500)</f>
        <v>500</v>
      </c>
      <c r="R12" s="21"/>
    </row>
    <row r="13" spans="1:18" ht="12.75">
      <c r="A13" s="31" t="str">
        <f>'Price List - 1'!B17</f>
        <v> 01 - 09</v>
      </c>
      <c r="B13" s="31">
        <f>IF('Order Form'!F31&lt;5,'Price List - 1'!F17,500)</f>
        <v>124.79</v>
      </c>
      <c r="C13" s="94">
        <f>IF('Order Form'!F31&gt;4,'Price List - 1'!G17,500)</f>
        <v>500</v>
      </c>
      <c r="D13" s="31">
        <f>IF('Order Form'!F31&gt;24,'Price List - 1'!H17,500)</f>
        <v>500</v>
      </c>
      <c r="E13" s="31">
        <f>IF('Order Form'!F31&gt;49,'Price List - 1'!I17,500)</f>
        <v>500</v>
      </c>
      <c r="F13" s="31">
        <f>IF('Order Form'!F31&gt;74,'Price List - 1'!J17,500)</f>
        <v>500</v>
      </c>
      <c r="G13" s="31">
        <f>IF('Order Form'!F31&gt;99,'Price List - 1'!K17,500)</f>
        <v>500</v>
      </c>
      <c r="H13" s="31">
        <f>IF('Order Form'!F31&gt;199,'Price List - 1'!L17,500)</f>
        <v>500</v>
      </c>
      <c r="I13" s="32"/>
      <c r="J13" s="31" t="str">
        <f>' Price List - 2'!B17</f>
        <v> 02 - 11</v>
      </c>
      <c r="K13" s="31">
        <f>IF('Order Form'!F71&lt;5,' Price List - 2'!F17,500)</f>
        <v>24.99</v>
      </c>
      <c r="L13" s="94">
        <f>IF('Order Form'!F71&gt;4,' Price List - 2'!G17,500)</f>
        <v>500</v>
      </c>
      <c r="M13" s="31">
        <f>IF('Order Form'!F71&gt;24,' Price List - 2'!H17,500)</f>
        <v>500</v>
      </c>
      <c r="N13" s="31">
        <f>IF('Order Form'!F71&gt;49,' Price List - 2'!I17,500)</f>
        <v>500</v>
      </c>
      <c r="O13" s="31">
        <f>IF('Order Form'!F71&gt;74,' Price List - 2'!J17,500)</f>
        <v>500</v>
      </c>
      <c r="P13" s="31">
        <f>IF('Order Form'!F71&gt;99,' Price List - 2'!K17,500)</f>
        <v>500</v>
      </c>
      <c r="Q13" s="31">
        <f>IF('Order Form'!F71&gt;199,' Price List - 2'!L17,500)</f>
        <v>500</v>
      </c>
      <c r="R13" s="21"/>
    </row>
    <row r="14" spans="1:18" ht="12.75">
      <c r="A14" s="31" t="str">
        <f>'Price List - 1'!B18</f>
        <v> 01 - 10</v>
      </c>
      <c r="B14" s="31">
        <f>IF('Order Form'!F32&lt;5,'Price List - 1'!F18,500)</f>
        <v>137.79</v>
      </c>
      <c r="C14" s="94">
        <f>IF('Order Form'!F32&gt;4,'Price List - 1'!G18,500)</f>
        <v>500</v>
      </c>
      <c r="D14" s="31">
        <f>IF('Order Form'!F32&gt;24,'Price List - 1'!H18,500)</f>
        <v>500</v>
      </c>
      <c r="E14" s="31">
        <f>IF('Order Form'!F32&gt;49,'Price List - 1'!I18,500)</f>
        <v>500</v>
      </c>
      <c r="F14" s="31">
        <f>IF('Order Form'!F32&gt;74,'Price List - 1'!J18,500)</f>
        <v>500</v>
      </c>
      <c r="G14" s="31">
        <f>IF('Order Form'!F32&gt;99,'Price List - 1'!K18,500)</f>
        <v>500</v>
      </c>
      <c r="H14" s="31">
        <f>IF('Order Form'!F32&gt;199,'Price List - 1'!L18,500)</f>
        <v>500</v>
      </c>
      <c r="I14" s="32"/>
      <c r="J14" s="31" t="str">
        <f>' Price List - 2'!B18</f>
        <v> 02 - 12</v>
      </c>
      <c r="K14" s="31">
        <f>IF('Order Form'!F72&lt;5,' Price List - 2'!F18,500)</f>
        <v>29.99</v>
      </c>
      <c r="L14" s="94">
        <f>IF('Order Form'!F72&gt;4,' Price List - 2'!G18,500)</f>
        <v>500</v>
      </c>
      <c r="M14" s="31">
        <f>IF('Order Form'!F72&gt;24,' Price List - 2'!H18,500)</f>
        <v>500</v>
      </c>
      <c r="N14" s="31">
        <f>IF('Order Form'!F72&gt;49,' Price List - 2'!I18,500)</f>
        <v>500</v>
      </c>
      <c r="O14" s="31">
        <f>IF('Order Form'!F72&gt;74,' Price List - 2'!J18,500)</f>
        <v>500</v>
      </c>
      <c r="P14" s="31">
        <f>IF('Order Form'!F72&gt;99,' Price List - 2'!K18,500)</f>
        <v>500</v>
      </c>
      <c r="Q14" s="31">
        <f>IF('Order Form'!F72&gt;199,' Price List - 2'!L18,500)</f>
        <v>500</v>
      </c>
      <c r="R14" s="21"/>
    </row>
    <row r="15" spans="1:18" ht="12.75">
      <c r="A15" s="31" t="str">
        <f>'Price List - 1'!B19</f>
        <v> 01 - 11</v>
      </c>
      <c r="B15" s="31">
        <f>IF('Order Form'!F33&lt;5,'Price List - 1'!F19,500)</f>
        <v>214.49</v>
      </c>
      <c r="C15" s="94">
        <f>IF('Order Form'!F33&gt;4,'Price List - 1'!G19,500)</f>
        <v>500</v>
      </c>
      <c r="D15" s="31">
        <f>IF('Order Form'!F33&gt;24,'Price List - 1'!H19,500)</f>
        <v>500</v>
      </c>
      <c r="E15" s="31">
        <f>IF('Order Form'!F33&gt;49,'Price List - 1'!I19,500)</f>
        <v>500</v>
      </c>
      <c r="F15" s="31">
        <f>IF('Order Form'!F33&gt;74,'Price List - 1'!J19,500)</f>
        <v>500</v>
      </c>
      <c r="G15" s="31">
        <f>IF('Order Form'!F33&gt;99,'Price List - 1'!K19,500)</f>
        <v>500</v>
      </c>
      <c r="H15" s="31">
        <f>IF('Order Form'!F33&gt;199,'Price List - 1'!L19,500)</f>
        <v>500</v>
      </c>
      <c r="I15" s="32"/>
      <c r="J15" s="31" t="str">
        <f>' Price List - 2'!B19</f>
        <v> 02 - 13</v>
      </c>
      <c r="K15" s="31">
        <f>IF('Order Form'!F73&lt;5,' Price List - 2'!F19,500)</f>
        <v>5.43</v>
      </c>
      <c r="L15" s="94">
        <f>IF('Order Form'!F73&gt;4,' Price List - 2'!G19,500)</f>
        <v>500</v>
      </c>
      <c r="M15" s="31">
        <f>IF('Order Form'!F73&gt;24,' Price List - 2'!H19,500)</f>
        <v>500</v>
      </c>
      <c r="N15" s="31">
        <f>IF('Order Form'!F73&gt;49,' Price List - 2'!I19,500)</f>
        <v>500</v>
      </c>
      <c r="O15" s="31">
        <f>IF('Order Form'!F73&gt;74,' Price List - 2'!J19,500)</f>
        <v>500</v>
      </c>
      <c r="P15" s="31">
        <f>IF('Order Form'!F73&gt;99,' Price List - 2'!K19,500)</f>
        <v>500</v>
      </c>
      <c r="Q15" s="31">
        <f>IF('Order Form'!F73&gt;199,' Price List - 2'!L19,500)</f>
        <v>500</v>
      </c>
      <c r="R15" s="21"/>
    </row>
    <row r="16" spans="1:18" ht="12.75">
      <c r="A16" s="31" t="str">
        <f>'Price List - 1'!B20</f>
        <v> 01 - 12</v>
      </c>
      <c r="B16" s="31">
        <f>IF('Order Form'!F34&lt;5,'Price List - 1'!F20,500)</f>
        <v>223.59</v>
      </c>
      <c r="C16" s="94">
        <f>IF('Order Form'!F34&gt;4,'Price List - 1'!G20,500)</f>
        <v>500</v>
      </c>
      <c r="D16" s="31">
        <f>IF('Order Form'!F34&gt;24,'Price List - 1'!H20,500)</f>
        <v>500</v>
      </c>
      <c r="E16" s="31">
        <f>IF('Order Form'!F34&gt;49,'Price List - 1'!I20,500)</f>
        <v>500</v>
      </c>
      <c r="F16" s="31">
        <f>IF('Order Form'!F34&gt;74,'Price List - 1'!J20,500)</f>
        <v>500</v>
      </c>
      <c r="G16" s="31">
        <f>IF('Order Form'!F34&gt;99,'Price List - 1'!K20,500)</f>
        <v>500</v>
      </c>
      <c r="H16" s="31">
        <f>IF('Order Form'!F34&gt;199,'Price List - 1'!L20,500)</f>
        <v>500</v>
      </c>
      <c r="I16" s="32"/>
      <c r="J16" s="31" t="str">
        <f>' Price List - 2'!B20</f>
        <v> 02 - 14</v>
      </c>
      <c r="K16" s="31">
        <f>IF('Order Form'!F74&lt;5,' Price List - 2'!F20,500)</f>
        <v>6.18</v>
      </c>
      <c r="L16" s="94">
        <f>IF('Order Form'!F74&gt;4,' Price List - 2'!G20,500)</f>
        <v>500</v>
      </c>
      <c r="M16" s="31">
        <f>IF('Order Form'!F74&gt;24,' Price List - 2'!H20,500)</f>
        <v>500</v>
      </c>
      <c r="N16" s="31">
        <f>IF('Order Form'!F74&gt;49,' Price List - 2'!I20,500)</f>
        <v>500</v>
      </c>
      <c r="O16" s="31">
        <f>IF('Order Form'!F74&gt;74,' Price List - 2'!J20,500)</f>
        <v>500</v>
      </c>
      <c r="P16" s="31">
        <f>IF('Order Form'!F74&gt;99,' Price List - 2'!K20,500)</f>
        <v>500</v>
      </c>
      <c r="Q16" s="31">
        <f>IF('Order Form'!F74&gt;199,' Price List - 2'!L20,500)</f>
        <v>500</v>
      </c>
      <c r="R16" s="21"/>
    </row>
    <row r="17" spans="1:18" ht="12.75">
      <c r="A17" s="31"/>
      <c r="B17" s="32"/>
      <c r="C17" s="32"/>
      <c r="D17" s="32"/>
      <c r="E17" s="32"/>
      <c r="F17" s="32"/>
      <c r="G17" s="32"/>
      <c r="H17" s="32"/>
      <c r="I17" s="32"/>
      <c r="J17" s="31" t="str">
        <f>' Price List - 2'!B21</f>
        <v> 02 - 15</v>
      </c>
      <c r="K17" s="31">
        <f>IF('Order Form'!F75&lt;5,' Price List - 2'!F21,500)</f>
        <v>7.64</v>
      </c>
      <c r="L17" s="94">
        <f>IF('Order Form'!F75&gt;4,' Price List - 2'!G21,500)</f>
        <v>500</v>
      </c>
      <c r="M17" s="31">
        <f>IF('Order Form'!F75&gt;24,' Price List - 2'!H21,500)</f>
        <v>500</v>
      </c>
      <c r="N17" s="31">
        <f>IF('Order Form'!F75&gt;49,' Price List - 2'!I21,500)</f>
        <v>500</v>
      </c>
      <c r="O17" s="31">
        <f>IF('Order Form'!F75&gt;74,' Price List - 2'!J21,500)</f>
        <v>500</v>
      </c>
      <c r="P17" s="31">
        <f>IF('Order Form'!F75&gt;99,' Price List - 2'!K21,500)</f>
        <v>500</v>
      </c>
      <c r="Q17" s="31">
        <f>IF('Order Form'!F75&gt;199,' Price List - 2'!L21,500)</f>
        <v>500</v>
      </c>
      <c r="R17" s="21"/>
    </row>
    <row r="18" spans="1:18" ht="12.75">
      <c r="A18" s="31" t="str">
        <f>'Price List - 1'!B22</f>
        <v> 01 - 13</v>
      </c>
      <c r="B18" s="31">
        <f>IF('Order Form'!F35&lt;5,'Price List - 1'!F22,500)</f>
        <v>171.58</v>
      </c>
      <c r="C18" s="94">
        <f>IF('Order Form'!F35&gt;4,'Price List - 1'!G22,500)</f>
        <v>500</v>
      </c>
      <c r="D18" s="31">
        <f>IF('Order Form'!F35&gt;24,'Price List - 1'!H22,500)</f>
        <v>500</v>
      </c>
      <c r="E18" s="31">
        <f>IF('Order Form'!F35&gt;49,'Price List - 1'!I22,500)</f>
        <v>500</v>
      </c>
      <c r="F18" s="31">
        <f>IF('Order Form'!F35&gt;74,'Price List - 1'!J22,500)</f>
        <v>500</v>
      </c>
      <c r="G18" s="31">
        <f>IF('Order Form'!F35&gt;99,'Price List - 1'!K22,500)</f>
        <v>500</v>
      </c>
      <c r="H18" s="31">
        <f>IF('Order Form'!F35&gt;199,'Price List - 1'!L22,500)</f>
        <v>500</v>
      </c>
      <c r="I18" s="32"/>
      <c r="J18" s="31" t="str">
        <f>' Price List - 2'!B22</f>
        <v> 02 - 16</v>
      </c>
      <c r="K18" s="31">
        <f>IF('Order Form'!F76&lt;5,' Price List - 2'!F22,500)</f>
        <v>12.92</v>
      </c>
      <c r="L18" s="94">
        <f>IF('Order Form'!F76&gt;4,' Price List - 2'!G22,500)</f>
        <v>500</v>
      </c>
      <c r="M18" s="31">
        <f>IF('Order Form'!F76&gt;24,' Price List - 2'!H22,500)</f>
        <v>500</v>
      </c>
      <c r="N18" s="31">
        <f>IF('Order Form'!F76&gt;49,' Price List - 2'!I22,500)</f>
        <v>500</v>
      </c>
      <c r="O18" s="31">
        <f>IF('Order Form'!F76&gt;74,' Price List - 2'!J22,500)</f>
        <v>500</v>
      </c>
      <c r="P18" s="31">
        <f>IF('Order Form'!F76&gt;99,' Price List - 2'!K22,500)</f>
        <v>500</v>
      </c>
      <c r="Q18" s="31">
        <f>IF('Order Form'!F76&gt;199,' Price List - 2'!L22,500)</f>
        <v>500</v>
      </c>
      <c r="R18" s="21"/>
    </row>
    <row r="19" spans="1:18" ht="12.75">
      <c r="A19" s="31" t="str">
        <f>'Price List - 1'!B23</f>
        <v> 01 - 14</v>
      </c>
      <c r="B19" s="31">
        <f>IF('Order Form'!F36&lt;5,'Price List - 1'!F23,500)</f>
        <v>296.29</v>
      </c>
      <c r="C19" s="94">
        <f>IF('Order Form'!F36&gt;4,'Price List - 1'!G23,500)</f>
        <v>500</v>
      </c>
      <c r="D19" s="31">
        <f>IF('Order Form'!F36&gt;24,'Price List - 1'!H23,500)</f>
        <v>500</v>
      </c>
      <c r="E19" s="31">
        <f>IF('Order Form'!F36&gt;49,'Price List - 1'!I23,500)</f>
        <v>500</v>
      </c>
      <c r="F19" s="31">
        <f>IF('Order Form'!F36&gt;74,'Price List - 1'!J23,500)</f>
        <v>500</v>
      </c>
      <c r="G19" s="31">
        <f>IF('Order Form'!F36&gt;99,'Price List - 1'!K23,500)</f>
        <v>500</v>
      </c>
      <c r="H19" s="31">
        <f>IF('Order Form'!F36&gt;199,'Price List - 1'!L23,500)</f>
        <v>500</v>
      </c>
      <c r="I19" s="32"/>
      <c r="J19" s="31" t="str">
        <f>' Price List - 2'!B23</f>
        <v> 02 - 17</v>
      </c>
      <c r="K19" s="31">
        <f>IF('Order Form'!F77&lt;5,' Price List - 2'!F23,500)</f>
        <v>6.41</v>
      </c>
      <c r="L19" s="94">
        <f>IF('Order Form'!F77&gt;4,' Price List - 2'!G23,500)</f>
        <v>500</v>
      </c>
      <c r="M19" s="31">
        <f>IF('Order Form'!F77&gt;24,' Price List - 2'!H23,500)</f>
        <v>500</v>
      </c>
      <c r="N19" s="31">
        <f>IF('Order Form'!F77&gt;49,' Price List - 2'!I23,500)</f>
        <v>500</v>
      </c>
      <c r="O19" s="31">
        <f>IF('Order Form'!F77&gt;74,' Price List - 2'!J23,500)</f>
        <v>500</v>
      </c>
      <c r="P19" s="31">
        <f>IF('Order Form'!F77&gt;99,' Price List - 2'!K23,500)</f>
        <v>500</v>
      </c>
      <c r="Q19" s="31">
        <f>IF('Order Form'!F77&gt;199,' Price List - 2'!L23,500)</f>
        <v>500</v>
      </c>
      <c r="R19" s="21"/>
    </row>
    <row r="20" spans="1:18" ht="12.75">
      <c r="A20" s="31" t="str">
        <f>'Price List - 1'!B24</f>
        <v> 01 - 15</v>
      </c>
      <c r="B20" s="31">
        <f>IF('Order Form'!F37&lt;5,'Price List - 1'!F24,500)</f>
        <v>265.18</v>
      </c>
      <c r="C20" s="94">
        <f>IF('Order Form'!F37&gt;4,'Price List - 1'!G24,500)</f>
        <v>500</v>
      </c>
      <c r="D20" s="31">
        <f>IF('Order Form'!F37&gt;24,'Price List - 1'!H24,500)</f>
        <v>500</v>
      </c>
      <c r="E20" s="31">
        <f>IF('Order Form'!F37&gt;49,'Price List - 1'!I24,500)</f>
        <v>500</v>
      </c>
      <c r="F20" s="31">
        <f>IF('Order Form'!F37&gt;74,'Price List - 1'!J24,500)</f>
        <v>500</v>
      </c>
      <c r="G20" s="31">
        <f>IF('Order Form'!F37&gt;99,'Price List - 1'!K24,500)</f>
        <v>500</v>
      </c>
      <c r="H20" s="31">
        <f>IF('Order Form'!F37&gt;199,'Price List - 1'!L24,500)</f>
        <v>500</v>
      </c>
      <c r="I20" s="32"/>
      <c r="J20" s="31" t="str">
        <f>' Price List - 2'!B24</f>
        <v> 02 - 18</v>
      </c>
      <c r="K20" s="31">
        <f>IF('Order Form'!F78&lt;5,' Price List - 2'!F24,500)</f>
        <v>13.65</v>
      </c>
      <c r="L20" s="94">
        <f>IF('Order Form'!F78&gt;4,' Price List - 2'!G24,500)</f>
        <v>500</v>
      </c>
      <c r="M20" s="31">
        <f>IF('Order Form'!F78&gt;24,' Price List - 2'!H24,500)</f>
        <v>500</v>
      </c>
      <c r="N20" s="31">
        <f>IF('Order Form'!F78&gt;49,' Price List - 2'!I24,500)</f>
        <v>500</v>
      </c>
      <c r="O20" s="31">
        <f>IF('Order Form'!F78&gt;74,' Price List - 2'!J24,500)</f>
        <v>500</v>
      </c>
      <c r="P20" s="31">
        <f>IF('Order Form'!F78&gt;99,' Price List - 2'!K24,500)</f>
        <v>500</v>
      </c>
      <c r="Q20" s="31">
        <f>IF('Order Form'!F78&gt;199,' Price List - 2'!L24,500)</f>
        <v>500</v>
      </c>
      <c r="R20" s="21"/>
    </row>
    <row r="21" spans="1:18" ht="12.75">
      <c r="A21" s="31" t="str">
        <f>'Price List - 1'!B25</f>
        <v> 01 - 16</v>
      </c>
      <c r="B21" s="31">
        <f>IF('Order Form'!F38&lt;5,'Price List - 1'!F25,500)</f>
        <v>291.19</v>
      </c>
      <c r="C21" s="94">
        <f>IF('Order Form'!F38&gt;4,'Price List - 1'!G25,500)</f>
        <v>500</v>
      </c>
      <c r="D21" s="31">
        <f>IF('Order Form'!F38&gt;24,'Price List - 1'!H25,500)</f>
        <v>500</v>
      </c>
      <c r="E21" s="31">
        <f>IF('Order Form'!F38&gt;49,'Price List - 1'!I25,500)</f>
        <v>500</v>
      </c>
      <c r="F21" s="31">
        <f>IF('Order Form'!F38&gt;74,'Price List - 1'!J25,500)</f>
        <v>500</v>
      </c>
      <c r="G21" s="31">
        <f>IF('Order Form'!F38&gt;99,'Price List - 1'!K25,500)</f>
        <v>500</v>
      </c>
      <c r="H21" s="31">
        <f>IF('Order Form'!F38&gt;199,'Price List - 1'!L25,500)</f>
        <v>500</v>
      </c>
      <c r="I21" s="32"/>
      <c r="J21" s="31" t="str">
        <f>' Price List - 2'!B25</f>
        <v> 02 - 19</v>
      </c>
      <c r="K21" s="31">
        <f>IF('Order Form'!F79&lt;5,' Price List - 2'!F25,500)</f>
        <v>12.48</v>
      </c>
      <c r="L21" s="94">
        <f>IF('Order Form'!F79&gt;4,' Price List - 2'!G25,500)</f>
        <v>500</v>
      </c>
      <c r="M21" s="31">
        <f>IF('Order Form'!F79&gt;24,' Price List - 2'!H25,500)</f>
        <v>500</v>
      </c>
      <c r="N21" s="31">
        <f>IF('Order Form'!F79&gt;49,' Price List - 2'!I25,500)</f>
        <v>500</v>
      </c>
      <c r="O21" s="31">
        <f>IF('Order Form'!F79&gt;74,' Price List - 2'!J25,500)</f>
        <v>500</v>
      </c>
      <c r="P21" s="31">
        <f>IF('Order Form'!F79&gt;99,' Price List - 2'!K25,500)</f>
        <v>500</v>
      </c>
      <c r="Q21" s="31">
        <f>IF('Order Form'!F79&gt;199,' Price List - 2'!L25,500)</f>
        <v>500</v>
      </c>
      <c r="R21" s="21"/>
    </row>
    <row r="22" spans="1:18" ht="12.75">
      <c r="A22" s="32"/>
      <c r="B22" s="32"/>
      <c r="C22" s="32"/>
      <c r="D22" s="32"/>
      <c r="E22" s="32"/>
      <c r="F22" s="32"/>
      <c r="G22" s="32"/>
      <c r="H22" s="32"/>
      <c r="I22" s="32"/>
      <c r="J22" s="31" t="str">
        <f>' Price List - 2'!B26</f>
        <v> 02 - 20</v>
      </c>
      <c r="K22" s="31">
        <f>IF('Order Form'!F80&lt;5,' Price List - 2'!F26,500)</f>
        <v>7.99</v>
      </c>
      <c r="L22" s="94">
        <f>IF('Order Form'!F80&gt;4,' Price List - 2'!G26,500)</f>
        <v>500</v>
      </c>
      <c r="M22" s="31">
        <f>IF('Order Form'!F80&gt;24,' Price List - 2'!H26,500)</f>
        <v>500</v>
      </c>
      <c r="N22" s="31">
        <f>IF('Order Form'!F80&gt;49,' Price List - 2'!I26,500)</f>
        <v>500</v>
      </c>
      <c r="O22" s="31">
        <f>IF('Order Form'!F80&gt;74,' Price List - 2'!J26,500)</f>
        <v>500</v>
      </c>
      <c r="P22" s="31">
        <f>IF('Order Form'!F80&gt;99,' Price List - 2'!K26,500)</f>
        <v>500</v>
      </c>
      <c r="Q22" s="31">
        <f>IF('Order Form'!F80&gt;199,' Price List - 2'!L26,500)</f>
        <v>500</v>
      </c>
      <c r="R22" s="21"/>
    </row>
    <row r="23" spans="1:18" ht="12.75">
      <c r="A23" s="31" t="str">
        <f>'Price List - 1'!B27</f>
        <v> 01 - 17</v>
      </c>
      <c r="B23" s="31">
        <f>IF('Order Form'!F39&lt;5,'Price List - 1'!F27,500)</f>
        <v>293.78</v>
      </c>
      <c r="C23" s="94">
        <f>IF('Order Form'!F39&gt;4,'Price List - 1'!G27,500)</f>
        <v>500</v>
      </c>
      <c r="D23" s="31">
        <f>IF('Order Form'!F39&gt;24,'Price List - 1'!H27,500)</f>
        <v>500</v>
      </c>
      <c r="E23" s="31">
        <f>IF('Order Form'!F39&gt;49,'Price List - 1'!I27,500)</f>
        <v>500</v>
      </c>
      <c r="F23" s="31">
        <f>IF('Order Form'!F39&gt;74,'Price List - 1'!J27,500)</f>
        <v>500</v>
      </c>
      <c r="G23" s="31">
        <f>IF('Order Form'!F39&gt;99,'Price List - 1'!K27,500)</f>
        <v>500</v>
      </c>
      <c r="H23" s="31">
        <f>IF('Order Form'!F39&gt;199,'Price List - 1'!L27,500)</f>
        <v>500</v>
      </c>
      <c r="I23" s="32"/>
      <c r="J23" s="31" t="str">
        <f>' Price List - 2'!B27</f>
        <v> 02 - 21</v>
      </c>
      <c r="K23" s="31">
        <f>IF('Order Form'!F81&lt;5,' Price List - 2'!F27,500)</f>
        <v>14.29</v>
      </c>
      <c r="L23" s="94">
        <f>IF('Order Form'!F81&gt;4,' Price List - 2'!G27,500)</f>
        <v>500</v>
      </c>
      <c r="M23" s="31">
        <f>IF('Order Form'!F81&gt;24,' Price List - 2'!H27,500)</f>
        <v>500</v>
      </c>
      <c r="N23" s="31">
        <f>IF('Order Form'!F81&gt;49,' Price List - 2'!I27,500)</f>
        <v>500</v>
      </c>
      <c r="O23" s="31">
        <f>IF('Order Form'!F81&gt;74,' Price List - 2'!J27,500)</f>
        <v>500</v>
      </c>
      <c r="P23" s="31">
        <f>IF('Order Form'!F81&gt;99,' Price List - 2'!K27,500)</f>
        <v>500</v>
      </c>
      <c r="Q23" s="31">
        <f>IF('Order Form'!F81&gt;199,' Price List - 2'!L27,500)</f>
        <v>500</v>
      </c>
      <c r="R23" s="21"/>
    </row>
    <row r="24" spans="1:18" ht="12.75">
      <c r="A24" s="31" t="str">
        <f>'Price List - 1'!B28</f>
        <v> 01 - 18</v>
      </c>
      <c r="B24" s="31">
        <f>IF('Order Form'!F40&lt;5,'Price List - 1'!F28,500)</f>
        <v>319.79</v>
      </c>
      <c r="C24" s="94">
        <f>IF('Order Form'!F40&gt;4,'Price List - 1'!G28,500)</f>
        <v>500</v>
      </c>
      <c r="D24" s="31">
        <f>IF('Order Form'!F40&gt;24,'Price List - 1'!H28,500)</f>
        <v>500</v>
      </c>
      <c r="E24" s="31">
        <f>IF('Order Form'!F40&gt;49,'Price List - 1'!I28,500)</f>
        <v>500</v>
      </c>
      <c r="F24" s="31">
        <f>IF('Order Form'!F40&gt;74,'Price List - 1'!J28,500)</f>
        <v>500</v>
      </c>
      <c r="G24" s="31">
        <f>IF('Order Form'!F40&gt;99,'Price List - 1'!K28,500)</f>
        <v>500</v>
      </c>
      <c r="H24" s="31">
        <f>IF('Order Form'!F40&gt;199,'Price List - 1'!L28,500)</f>
        <v>500</v>
      </c>
      <c r="I24" s="32"/>
      <c r="J24" s="31" t="str">
        <f>' Price List - 2'!B28</f>
        <v> 02 - 22</v>
      </c>
      <c r="K24" s="31">
        <f>IF('Order Form'!F82&lt;5,' Price List - 2'!F28,500)</f>
        <v>8.46</v>
      </c>
      <c r="L24" s="94">
        <f>IF('Order Form'!F82&gt;4,' Price List - 2'!G28,500)</f>
        <v>500</v>
      </c>
      <c r="M24" s="31">
        <f>IF('Order Form'!F82&gt;24,' Price List - 2'!H28,500)</f>
        <v>500</v>
      </c>
      <c r="N24" s="31">
        <f>IF('Order Form'!F82&gt;49,' Price List - 2'!I28,500)</f>
        <v>500</v>
      </c>
      <c r="O24" s="31">
        <f>IF('Order Form'!F82&gt;74,' Price List - 2'!J28,500)</f>
        <v>500</v>
      </c>
      <c r="P24" s="31">
        <f>IF('Order Form'!F82&gt;99,' Price List - 2'!K28,500)</f>
        <v>500</v>
      </c>
      <c r="Q24" s="31">
        <f>IF('Order Form'!F82&gt;199,' Price List - 2'!L28,500)</f>
        <v>500</v>
      </c>
      <c r="R24" s="21"/>
    </row>
    <row r="25" spans="1:18" ht="12.75">
      <c r="A25" s="31" t="str">
        <f>'Price List - 1'!B29</f>
        <v> 01 - 19</v>
      </c>
      <c r="B25" s="31">
        <f>IF('Order Form'!F41&lt;5,'Price List - 1'!F29,500)</f>
        <v>387.38</v>
      </c>
      <c r="C25" s="94">
        <f>IF('Order Form'!F41&gt;4,'Price List - 1'!G29,500)</f>
        <v>500</v>
      </c>
      <c r="D25" s="31">
        <f>IF('Order Form'!F41&gt;24,'Price List - 1'!H29,500)</f>
        <v>500</v>
      </c>
      <c r="E25" s="31">
        <f>IF('Order Form'!F41&gt;49,'Price List - 1'!I29,500)</f>
        <v>500</v>
      </c>
      <c r="F25" s="31">
        <f>IF('Order Form'!F41&gt;74,'Price List - 1'!J29,500)</f>
        <v>500</v>
      </c>
      <c r="G25" s="31">
        <f>IF('Order Form'!F41&gt;99,'Price List - 1'!K29,500)</f>
        <v>500</v>
      </c>
      <c r="H25" s="31">
        <f>IF('Order Form'!F41&gt;199,'Price List - 1'!L29,500)</f>
        <v>500</v>
      </c>
      <c r="I25" s="32"/>
      <c r="J25" s="31" t="str">
        <f>' Price List - 2'!B29</f>
        <v> 02 - 23</v>
      </c>
      <c r="K25" s="31">
        <f>IF('Order Form'!F83&lt;5,' Price List - 2'!F29,500)</f>
        <v>1.99</v>
      </c>
      <c r="L25" s="94">
        <f>IF('Order Form'!F83&gt;4,' Price List - 2'!G29,500)</f>
        <v>500</v>
      </c>
      <c r="M25" s="31">
        <f>IF('Order Form'!F83&gt;24,' Price List - 2'!H29,500)</f>
        <v>500</v>
      </c>
      <c r="N25" s="31">
        <f>IF('Order Form'!F83&gt;49,' Price List - 2'!I29,500)</f>
        <v>500</v>
      </c>
      <c r="O25" s="31">
        <f>IF('Order Form'!F83&gt;74,' Price List - 2'!J29,500)</f>
        <v>500</v>
      </c>
      <c r="P25" s="31">
        <f>IF('Order Form'!F83&gt;99,' Price List - 2'!K29,500)</f>
        <v>500</v>
      </c>
      <c r="Q25" s="31">
        <f>IF('Order Form'!F83&gt;199,' Price List - 2'!L29,500)</f>
        <v>500</v>
      </c>
      <c r="R25" s="21"/>
    </row>
    <row r="26" spans="1:18" ht="12.75">
      <c r="A26" s="31" t="str">
        <f>'Price List - 1'!B30</f>
        <v> 01 - 20</v>
      </c>
      <c r="B26" s="31">
        <f>IF('Order Form'!F42&lt;5,'Price List - 1'!F30,500)</f>
        <v>423.78</v>
      </c>
      <c r="C26" s="94">
        <f>IF('Order Form'!F42&gt;4,'Price List - 1'!G30,500)</f>
        <v>500</v>
      </c>
      <c r="D26" s="31">
        <f>IF('Order Form'!F42&gt;24,'Price List - 1'!H30,500)</f>
        <v>500</v>
      </c>
      <c r="E26" s="31">
        <f>IF('Order Form'!F42&gt;49,'Price List - 1'!I30,500)</f>
        <v>500</v>
      </c>
      <c r="F26" s="31">
        <f>IF('Order Form'!F42&gt;74,'Price List - 1'!J30,500)</f>
        <v>500</v>
      </c>
      <c r="G26" s="31">
        <f>IF('Order Form'!F42&gt;99,'Price List - 1'!K30,500)</f>
        <v>500</v>
      </c>
      <c r="H26" s="31">
        <f>IF('Order Form'!F42&gt;199,'Price List - 1'!L30,500)</f>
        <v>500</v>
      </c>
      <c r="I26" s="32"/>
      <c r="J26" s="31" t="str">
        <f>' Price List - 2'!B30</f>
        <v> 02 - 24</v>
      </c>
      <c r="K26" s="31">
        <f>IF('Order Form'!F84&lt;5,' Price List - 2'!F30,500)</f>
        <v>1.34</v>
      </c>
      <c r="L26" s="94">
        <f>IF('Order Form'!F84&gt;4,' Price List - 2'!G30,500)</f>
        <v>500</v>
      </c>
      <c r="M26" s="31">
        <f>IF('Order Form'!F84&gt;24,' Price List - 2'!H30,500)</f>
        <v>500</v>
      </c>
      <c r="N26" s="31">
        <f>IF('Order Form'!F84&gt;49,' Price List - 2'!I30,500)</f>
        <v>500</v>
      </c>
      <c r="O26" s="31">
        <f>IF('Order Form'!F84&gt;74,' Price List - 2'!J30,500)</f>
        <v>500</v>
      </c>
      <c r="P26" s="31">
        <f>IF('Order Form'!F84&gt;99,' Price List - 2'!K30,500)</f>
        <v>500</v>
      </c>
      <c r="Q26" s="31">
        <f>IF('Order Form'!F84&gt;199,' Price List - 2'!L30,500)</f>
        <v>500</v>
      </c>
      <c r="R26" s="21"/>
    </row>
    <row r="27" spans="1:18" ht="12.75">
      <c r="A27" s="31"/>
      <c r="B27" s="32"/>
      <c r="C27" s="32"/>
      <c r="D27" s="32"/>
      <c r="E27" s="32"/>
      <c r="F27" s="32"/>
      <c r="G27" s="32"/>
      <c r="H27" s="32"/>
      <c r="I27" s="32"/>
      <c r="J27" s="31" t="str">
        <f>' Price List - 2'!B31</f>
        <v> 02 - 25</v>
      </c>
      <c r="K27" s="31">
        <f>IF('Order Form'!F85&lt;5,' Price List - 2'!F31,500)</f>
        <v>1.34</v>
      </c>
      <c r="L27" s="94">
        <f>IF('Order Form'!F85&gt;4,' Price List - 2'!G31,500)</f>
        <v>500</v>
      </c>
      <c r="M27" s="31">
        <f>IF('Order Form'!F85&gt;24,' Price List - 2'!H31,500)</f>
        <v>500</v>
      </c>
      <c r="N27" s="31">
        <f>IF('Order Form'!F85&gt;49,' Price List - 2'!I31,500)</f>
        <v>500</v>
      </c>
      <c r="O27" s="31">
        <f>IF('Order Form'!F85&gt;74,' Price List - 2'!J31,500)</f>
        <v>500</v>
      </c>
      <c r="P27" s="31">
        <f>IF('Order Form'!F85&gt;99,' Price List - 2'!K31,500)</f>
        <v>500</v>
      </c>
      <c r="Q27" s="31">
        <f>IF('Order Form'!F85&gt;199,' Price List - 2'!L31,500)</f>
        <v>500</v>
      </c>
      <c r="R27" s="21"/>
    </row>
    <row r="28" spans="1:18" ht="12.75">
      <c r="A28" s="31" t="str">
        <f>'Price List - 1'!B32</f>
        <v> 01 - 21</v>
      </c>
      <c r="B28" s="31">
        <f>IF('Order Form'!F43&lt;5,'Price List - 1'!F32,500)</f>
        <v>265.19</v>
      </c>
      <c r="C28" s="94">
        <f>IF('Order Form'!F43&gt;4,'Price List - 1'!G32,500)</f>
        <v>500</v>
      </c>
      <c r="D28" s="31">
        <f>IF('Order Form'!F43&gt;24,'Price List - 1'!H32,500)</f>
        <v>500</v>
      </c>
      <c r="E28" s="31">
        <f>IF('Order Form'!F43&gt;49,'Price List - 1'!I32,500)</f>
        <v>500</v>
      </c>
      <c r="F28" s="31">
        <f>IF('Order Form'!F43&gt;74,'Price List - 1'!J32,500)</f>
        <v>500</v>
      </c>
      <c r="G28" s="31">
        <f>IF('Order Form'!F43&gt;99,'Price List - 1'!K32,500)</f>
        <v>500</v>
      </c>
      <c r="H28" s="31">
        <f>IF('Order Form'!F43&gt;199,'Price List - 1'!L32,500)</f>
        <v>500</v>
      </c>
      <c r="I28" s="32"/>
      <c r="J28" s="31" t="str">
        <f>' Price List - 2'!B32</f>
        <v> 02 - 26</v>
      </c>
      <c r="K28" s="31">
        <f>IF('Order Form'!F86&lt;5,' Price List - 2'!F32,500)</f>
        <v>149.99</v>
      </c>
      <c r="L28" s="94">
        <f>IF('Order Form'!F86&gt;4,' Price List - 2'!G32,500)</f>
        <v>500</v>
      </c>
      <c r="M28" s="31">
        <f>IF('Order Form'!F86&gt;24,' Price List - 2'!H32,500)</f>
        <v>500</v>
      </c>
      <c r="N28" s="31">
        <f>IF('Order Form'!F86&gt;49,' Price List - 2'!I32,500)</f>
        <v>500</v>
      </c>
      <c r="O28" s="31">
        <f>IF('Order Form'!F86&gt;74,' Price List - 2'!J32,500)</f>
        <v>500</v>
      </c>
      <c r="P28" s="31">
        <f>IF('Order Form'!F86&gt;99,' Price List - 2'!K32,500)</f>
        <v>500</v>
      </c>
      <c r="Q28" s="31">
        <f>IF('Order Form'!F86&gt;199,' Price List - 2'!L32,500)</f>
        <v>500</v>
      </c>
      <c r="R28" s="21"/>
    </row>
    <row r="29" spans="1:18" ht="12.75">
      <c r="A29" s="31" t="str">
        <f>'Price List - 1'!B33</f>
        <v> 01 - 22</v>
      </c>
      <c r="B29" s="31">
        <f>IF('Order Form'!F44&lt;5,'Price List - 1'!F33,500)</f>
        <v>278.18</v>
      </c>
      <c r="C29" s="94">
        <f>IF('Order Form'!F44&gt;4,'Price List - 1'!G33,500)</f>
        <v>500</v>
      </c>
      <c r="D29" s="31">
        <f>IF('Order Form'!F44&gt;24,'Price List - 1'!H33,500)</f>
        <v>500</v>
      </c>
      <c r="E29" s="31">
        <f>IF('Order Form'!F44&gt;49,'Price List - 1'!I33,500)</f>
        <v>500</v>
      </c>
      <c r="F29" s="31">
        <f>IF('Order Form'!F44&gt;74,'Price List - 1'!J33,500)</f>
        <v>500</v>
      </c>
      <c r="G29" s="31">
        <f>IF('Order Form'!F44&gt;99,'Price List - 1'!K33,500)</f>
        <v>500</v>
      </c>
      <c r="H29" s="31">
        <f>IF('Order Form'!F44&gt;199,'Price List - 1'!L33,500)</f>
        <v>500</v>
      </c>
      <c r="I29" s="32"/>
      <c r="J29" s="31" t="str">
        <f>' Price List - 2'!B33</f>
        <v> 02 - 27</v>
      </c>
      <c r="K29" s="31">
        <f>IF('Order Form'!F87&lt;5,' Price List - 2'!F33,500)</f>
        <v>230</v>
      </c>
      <c r="L29" s="94">
        <f>IF('Order Form'!F87&gt;4,' Price List - 2'!G33,500)</f>
        <v>500</v>
      </c>
      <c r="M29" s="31">
        <f>IF('Order Form'!F87&gt;24,' Price List - 2'!H33,500)</f>
        <v>500</v>
      </c>
      <c r="N29" s="31">
        <f>IF('Order Form'!F87&gt;49,' Price List - 2'!I33,500)</f>
        <v>500</v>
      </c>
      <c r="O29" s="31">
        <f>IF('Order Form'!F87&gt;74,' Price List - 2'!J33,500)</f>
        <v>500</v>
      </c>
      <c r="P29" s="31">
        <f>IF('Order Form'!F87&gt;99,' Price List - 2'!K33,500)</f>
        <v>500</v>
      </c>
      <c r="Q29" s="31">
        <f>IF('Order Form'!F87&gt;199,' Price List - 2'!L33,500)</f>
        <v>500</v>
      </c>
      <c r="R29" s="21"/>
    </row>
    <row r="30" spans="1:18" ht="12.75">
      <c r="A30" s="31" t="str">
        <f>'Price List - 1'!B34</f>
        <v> 01 - 23</v>
      </c>
      <c r="B30" s="31">
        <f>IF('Order Form'!F45&lt;5,'Price List - 1'!F34,500)</f>
        <v>327.59</v>
      </c>
      <c r="C30" s="94">
        <f>IF('Order Form'!F45&gt;4,'Price List - 1'!G34,500)</f>
        <v>500</v>
      </c>
      <c r="D30" s="31">
        <f>IF('Order Form'!F45&gt;24,'Price List - 1'!H34,500)</f>
        <v>500</v>
      </c>
      <c r="E30" s="31">
        <f>IF('Order Form'!F45&gt;49,'Price List - 1'!I34,500)</f>
        <v>500</v>
      </c>
      <c r="F30" s="31">
        <f>IF('Order Form'!F45&gt;74,'Price List - 1'!J34,500)</f>
        <v>500</v>
      </c>
      <c r="G30" s="31">
        <f>IF('Order Form'!F45&gt;99,'Price List - 1'!K34,500)</f>
        <v>500</v>
      </c>
      <c r="H30" s="31">
        <f>IF('Order Form'!F45&gt;199,'Price List - 1'!L34,500)</f>
        <v>500</v>
      </c>
      <c r="I30" s="32"/>
      <c r="J30" s="31" t="str">
        <f>' Price List - 2'!B34</f>
        <v> 02 - 28</v>
      </c>
      <c r="K30" s="31">
        <f>IF('Order Form'!F88&lt;5,' Price List - 2'!F34,500)</f>
        <v>25.99</v>
      </c>
      <c r="L30" s="94">
        <f>IF('Order Form'!F88&gt;4,' Price List - 2'!G34,500)</f>
        <v>500</v>
      </c>
      <c r="M30" s="31">
        <f>IF('Order Form'!F88&gt;24,' Price List - 2'!H34,500)</f>
        <v>500</v>
      </c>
      <c r="N30" s="31">
        <f>IF('Order Form'!F88&gt;49,' Price List - 2'!I34,500)</f>
        <v>500</v>
      </c>
      <c r="O30" s="31">
        <f>IF('Order Form'!F88&gt;74,' Price List - 2'!J34,500)</f>
        <v>500</v>
      </c>
      <c r="P30" s="31">
        <f>IF('Order Form'!F88&gt;99,' Price List - 2'!K34,500)</f>
        <v>500</v>
      </c>
      <c r="Q30" s="31">
        <f>IF('Order Form'!F88&gt;199,' Price List - 2'!L34,500)</f>
        <v>500</v>
      </c>
      <c r="R30" s="21"/>
    </row>
    <row r="31" spans="1:18" ht="12.75">
      <c r="A31" s="31" t="str">
        <f>'Price List - 1'!B35</f>
        <v> 01 - 24</v>
      </c>
      <c r="B31" s="31">
        <f>IF('Order Form'!F46&lt;5,'Price List - 1'!F35,500)</f>
        <v>342.99</v>
      </c>
      <c r="C31" s="94">
        <f>IF('Order Form'!F46&gt;4,'Price List - 1'!G35,500)</f>
        <v>500</v>
      </c>
      <c r="D31" s="31">
        <f>IF('Order Form'!F46&gt;24,'Price List - 1'!H35,500)</f>
        <v>500</v>
      </c>
      <c r="E31" s="31">
        <f>IF('Order Form'!F46&gt;49,'Price List - 1'!I35,500)</f>
        <v>500</v>
      </c>
      <c r="F31" s="31">
        <f>IF('Order Form'!F46&gt;74,'Price List - 1'!J35,500)</f>
        <v>500</v>
      </c>
      <c r="G31" s="31">
        <f>IF('Order Form'!F46&gt;99,'Price List - 1'!K35,500)</f>
        <v>500</v>
      </c>
      <c r="H31" s="31">
        <f>IF('Order Form'!F46&gt;199,'Price List - 1'!L35,500)</f>
        <v>500</v>
      </c>
      <c r="I31" s="32"/>
      <c r="J31" s="31" t="str">
        <f>' Price List - 2'!B35</f>
        <v> 02 - 29</v>
      </c>
      <c r="K31" s="31">
        <f>IF('Order Form'!F89&lt;5,' Price List - 2'!F35,500)</f>
        <v>35.99</v>
      </c>
      <c r="L31" s="94">
        <f>IF('Order Form'!F89&gt;4,' Price List - 2'!G35,500)</f>
        <v>500</v>
      </c>
      <c r="M31" s="31">
        <f>IF('Order Form'!F89&gt;24,' Price List - 2'!H35,500)</f>
        <v>500</v>
      </c>
      <c r="N31" s="31">
        <f>IF('Order Form'!F89&gt;49,' Price List - 2'!I35,500)</f>
        <v>500</v>
      </c>
      <c r="O31" s="31">
        <f>IF('Order Form'!F89&gt;74,' Price List - 2'!J35,500)</f>
        <v>500</v>
      </c>
      <c r="P31" s="31">
        <f>IF('Order Form'!F89&gt;99,' Price List - 2'!K35,500)</f>
        <v>500</v>
      </c>
      <c r="Q31" s="31">
        <f>IF('Order Form'!F89&gt;199,' Price List - 2'!L35,500)</f>
        <v>500</v>
      </c>
      <c r="R31" s="21"/>
    </row>
    <row r="32" spans="1:18" ht="12.75">
      <c r="A32" s="32"/>
      <c r="B32" s="32"/>
      <c r="C32" s="32"/>
      <c r="D32" s="32"/>
      <c r="E32" s="32"/>
      <c r="F32" s="32"/>
      <c r="G32" s="32"/>
      <c r="H32" s="32"/>
      <c r="I32" s="32"/>
      <c r="J32" s="31" t="str">
        <f>' Price List - 2'!B36</f>
        <v> 02 - 30</v>
      </c>
      <c r="K32" s="31">
        <f>IF('Order Form'!F90&lt;5,' Price List - 2'!F36,500)</f>
        <v>32.95</v>
      </c>
      <c r="L32" s="94">
        <f>IF('Order Form'!F90&gt;4,' Price List - 2'!G36,500)</f>
        <v>500</v>
      </c>
      <c r="M32" s="31">
        <f>IF('Order Form'!F90&gt;24,' Price List - 2'!H36,500)</f>
        <v>500</v>
      </c>
      <c r="N32" s="31">
        <f>IF('Order Form'!F90&gt;49,' Price List - 2'!I36,500)</f>
        <v>500</v>
      </c>
      <c r="O32" s="31">
        <f>IF('Order Form'!F90&gt;74,' Price List - 2'!J36,500)</f>
        <v>500</v>
      </c>
      <c r="P32" s="31">
        <f>IF('Order Form'!F90&gt;99,' Price List - 2'!K36,500)</f>
        <v>500</v>
      </c>
      <c r="Q32" s="31">
        <f>IF('Order Form'!F90&gt;199,' Price List - 2'!L36,500)</f>
        <v>500</v>
      </c>
      <c r="R32" s="21"/>
    </row>
    <row r="33" spans="1:18" ht="12.75">
      <c r="A33" s="93" t="str">
        <f>'Price List - 1'!B37</f>
        <v> 01 - 25</v>
      </c>
      <c r="B33" s="31">
        <f>IF('Order Form'!F47&lt;5,'Price List - 1'!F37,500)</f>
        <v>434.89</v>
      </c>
      <c r="C33" s="94">
        <f>IF('Order Form'!F47&gt;4,'Price List - 1'!G37,500)</f>
        <v>500</v>
      </c>
      <c r="D33" s="31">
        <f>IF('Order Form'!F47&gt;24,'Price List - 1'!H37,500)</f>
        <v>500</v>
      </c>
      <c r="E33" s="31">
        <f>IF('Order Form'!F47&gt;49,'Price List - 1'!I39,500)</f>
        <v>500</v>
      </c>
      <c r="F33" s="31">
        <f>IF('Order Form'!F47&gt;74,'Price List - 1'!J39,500)</f>
        <v>500</v>
      </c>
      <c r="G33" s="31">
        <f>IF('Order Form'!F48&gt;99,'Price List - 1'!K39,500)</f>
        <v>500</v>
      </c>
      <c r="H33" s="31">
        <f>IF('Order Form'!F47&gt;199,'Price List - 1'!L39,500)</f>
        <v>500</v>
      </c>
      <c r="I33" s="32"/>
      <c r="J33" s="31" t="str">
        <f>' Price List - 2'!B37</f>
        <v> 02 - 31</v>
      </c>
      <c r="K33" s="31">
        <f>IF('Order Form'!F91&lt;5,' Price List - 2'!F37,500)</f>
        <v>33.67</v>
      </c>
      <c r="L33" s="94">
        <f>IF('Order Form'!F91&gt;4,' Price List - 2'!G37,500)</f>
        <v>500</v>
      </c>
      <c r="M33" s="31">
        <f>IF('Order Form'!F91&gt;24,' Price List - 2'!H37,500)</f>
        <v>500</v>
      </c>
      <c r="N33" s="31">
        <f>IF('Order Form'!F91&gt;49,' Price List - 2'!I40,500)</f>
        <v>500</v>
      </c>
      <c r="O33" s="31">
        <f>IF('Order Form'!F91&gt;74,' Price List - 2'!J40,500)</f>
        <v>500</v>
      </c>
      <c r="P33" s="31">
        <f>IF('Order Form'!F91&gt;99,' Price List - 2'!K40,500)</f>
        <v>500</v>
      </c>
      <c r="Q33" s="31">
        <f>IF('Order Form'!F91&gt;199,' Price List - 2'!L40,500)</f>
        <v>500</v>
      </c>
      <c r="R33" s="21"/>
    </row>
    <row r="34" spans="1:18" ht="12.75">
      <c r="A34" s="31" t="str">
        <f>'Price List - 1'!B38</f>
        <v> 01 - 26</v>
      </c>
      <c r="B34" s="31">
        <f>IF('Order Form'!F48&lt;5,'Price List - 1'!F38,500)</f>
        <v>466.69</v>
      </c>
      <c r="C34" s="94">
        <f>IF('Order Form'!F48&gt;4,'Price List - 1'!G38,500)</f>
        <v>500</v>
      </c>
      <c r="D34" s="31">
        <f>IF('Order Form'!F48&gt;24,'Price List - 1'!H38,500)</f>
        <v>500</v>
      </c>
      <c r="E34" s="31">
        <f>IF('Order Form'!F48&gt;49,'Price List - 1'!I40,500)</f>
        <v>500</v>
      </c>
      <c r="F34" s="31">
        <f>IF('Order Form'!F48&gt;74,'Price List - 1'!J40,500)</f>
        <v>500</v>
      </c>
      <c r="G34" s="31">
        <f>IF('Order Form'!F49&gt;99,'Price List - 1'!K40,500)</f>
        <v>500</v>
      </c>
      <c r="H34" s="31">
        <f>IF('Order Form'!F48&gt;199,'Price List - 1'!L40,500)</f>
        <v>500</v>
      </c>
      <c r="I34" s="32"/>
      <c r="J34" s="31" t="str">
        <f>' Price List - 2'!B38</f>
        <v> 02 - 32</v>
      </c>
      <c r="K34" s="31">
        <f>IF('Order Form'!F92&lt;5,' Price List - 2'!F38,500)</f>
        <v>47.32</v>
      </c>
      <c r="L34" s="94">
        <f>IF('Order Form'!F92&gt;4,' Price List - 2'!G38,500)</f>
        <v>500</v>
      </c>
      <c r="M34" s="31">
        <f>IF('Order Form'!F92&gt;24,' Price List - 2'!H38,500)</f>
        <v>500</v>
      </c>
      <c r="N34" s="31">
        <f>IF('Order Form'!F92&gt;49,' Price List - 2'!I41,500)</f>
        <v>500</v>
      </c>
      <c r="O34" s="31">
        <f>IF('Order Form'!F92&gt;74,' Price List - 2'!J41,500)</f>
        <v>500</v>
      </c>
      <c r="P34" s="31">
        <f>IF('Order Form'!F92&gt;99,' Price List - 2'!K41,500)</f>
        <v>500</v>
      </c>
      <c r="Q34" s="31">
        <f>IF('Order Form'!F92&gt;199,' Price List - 2'!L41,500)</f>
        <v>500</v>
      </c>
      <c r="R34" s="21"/>
    </row>
    <row r="35" spans="1:18" ht="12.75">
      <c r="A35" s="31" t="str">
        <f>'Price List - 1'!B39</f>
        <v> 01 - 27</v>
      </c>
      <c r="B35" s="31">
        <f>IF('Order Form'!F49&lt;5,'Price List - 1'!F39,500)</f>
        <v>498.99</v>
      </c>
      <c r="C35" s="94">
        <f>IF('Order Form'!F49&gt;4,'Price List - 1'!G39,500)</f>
        <v>500</v>
      </c>
      <c r="D35" s="31">
        <f>IF('Order Form'!F49&gt;24,'Price List - 1'!H39,500)</f>
        <v>500</v>
      </c>
      <c r="E35" s="31">
        <f>IF('Order Form'!F49&gt;49,'Price List - 1'!I41,500)</f>
        <v>500</v>
      </c>
      <c r="F35" s="31">
        <f>IF('Order Form'!F49&gt;74,'Price List - 1'!J41,500)</f>
        <v>500</v>
      </c>
      <c r="G35" s="31">
        <f>IF('Order Form'!F50&gt;99,'Price List - 1'!K41,500)</f>
        <v>500</v>
      </c>
      <c r="H35" s="31">
        <f>IF('Order Form'!F49&gt;199,'Price List - 1'!L41,500)</f>
        <v>500</v>
      </c>
      <c r="I35" s="32"/>
      <c r="J35" s="31" t="str">
        <f>' Price List - 2'!B39</f>
        <v> 02 - 33</v>
      </c>
      <c r="K35" s="31">
        <f>IF('Order Form'!F93&lt;5,' Price List - 2'!F39,500)</f>
        <v>45.84</v>
      </c>
      <c r="L35" s="94">
        <f>IF('Order Form'!F93&gt;4,' Price List - 2'!G39,500)</f>
        <v>500</v>
      </c>
      <c r="M35" s="31">
        <f>IF('Order Form'!F93&gt;24,' Price List - 2'!H39,500)</f>
        <v>500</v>
      </c>
      <c r="N35" s="31">
        <f>IF('Order Form'!F93&gt;49,' Price List - 2'!I42,500)</f>
        <v>500</v>
      </c>
      <c r="O35" s="31">
        <f>IF('Order Form'!F93&gt;74,' Price List - 2'!J42,500)</f>
        <v>500</v>
      </c>
      <c r="P35" s="31">
        <f>IF('Order Form'!F93&gt;99,' Price List - 2'!K42,500)</f>
        <v>500</v>
      </c>
      <c r="Q35" s="31">
        <f>IF('Order Form'!F93&gt;199,' Price List - 2'!L42,500)</f>
        <v>500</v>
      </c>
      <c r="R35" s="21"/>
    </row>
    <row r="36" spans="1:18" ht="12.75">
      <c r="A36" s="31"/>
      <c r="B36" s="32"/>
      <c r="C36" s="32"/>
      <c r="D36" s="32"/>
      <c r="E36" s="32"/>
      <c r="F36" s="32"/>
      <c r="G36" s="32"/>
      <c r="H36" s="32"/>
      <c r="I36" s="32"/>
      <c r="J36" s="31" t="str">
        <f>' Price List - 2'!B40</f>
        <v> 02 - 34</v>
      </c>
      <c r="K36" s="31">
        <f>IF('Order Form'!F94&lt;5,' Price List - 2'!F40,500)</f>
        <v>59.49</v>
      </c>
      <c r="L36" s="94">
        <f>IF('Order Form'!F94&gt;4,' Price List - 2'!G40,500)</f>
        <v>500</v>
      </c>
      <c r="M36" s="31">
        <f>IF('Order Form'!F94&gt;24,' Price List - 2'!H40,500)</f>
        <v>500</v>
      </c>
      <c r="N36" s="31">
        <f>IF('Order Form'!F94&gt;49,' Price List - 2'!I43,500)</f>
        <v>500</v>
      </c>
      <c r="O36" s="31">
        <f>IF('Order Form'!F94&gt;74,' Price List - 2'!J43,500)</f>
        <v>500</v>
      </c>
      <c r="P36" s="31">
        <f>IF('Order Form'!F94&gt;99,' Price List - 2'!K43,500)</f>
        <v>500</v>
      </c>
      <c r="Q36" s="31">
        <f>IF('Order Form'!F94&gt;199,' Price List - 2'!L43,500)</f>
        <v>500</v>
      </c>
      <c r="R36" s="21"/>
    </row>
    <row r="37" spans="1:18" ht="12.75">
      <c r="A37" s="31" t="s">
        <v>177</v>
      </c>
      <c r="B37" s="31">
        <f>IF('Order Form'!F50&lt;5,'Price List - 1'!F41,500)</f>
        <v>239.89</v>
      </c>
      <c r="C37" s="94">
        <f>IF('Order Form'!F50&gt;4,'Price List - 1'!G41,500)</f>
        <v>500</v>
      </c>
      <c r="D37" s="31">
        <f>IF('Order Form'!F50&gt;24,'Price List - 1'!H41,500)</f>
        <v>500</v>
      </c>
      <c r="E37" s="31">
        <f>IF('Order Form'!F50&gt;49,'Price List - 1'!I43,500)</f>
        <v>500</v>
      </c>
      <c r="F37" s="31">
        <f>IF('Order Form'!F50&gt;74,'Price List - 1'!J43,500)</f>
        <v>500</v>
      </c>
      <c r="G37" s="31">
        <f>IF('Order Form'!F50&gt;99,'Price List - 1'!K43,500)</f>
        <v>500</v>
      </c>
      <c r="H37" s="31">
        <f>IF('Order Form'!F50&gt;199,'Price List - 1'!L43,500)</f>
        <v>500</v>
      </c>
      <c r="I37" s="32"/>
      <c r="J37" s="32"/>
      <c r="K37" s="31">
        <f>IF('Order Form'!F95&lt;5,' Price List - 2'!F41,500)</f>
        <v>0</v>
      </c>
      <c r="L37" s="94">
        <f>IF('Order Form'!F95&gt;4,' Price List - 2'!G41,500)</f>
        <v>500</v>
      </c>
      <c r="M37" s="31">
        <f>IF('Order Form'!F95&gt;24,' Price List - 2'!H41,500)</f>
        <v>500</v>
      </c>
      <c r="N37" s="31">
        <f>IF('Order Form'!F95&gt;49,' Price List - 2'!I44,500)</f>
        <v>500</v>
      </c>
      <c r="O37" s="31">
        <f>IF('Order Form'!F95&gt;74,' Price List - 2'!J44,500)</f>
        <v>500</v>
      </c>
      <c r="P37" s="31">
        <f>IF('Order Form'!F95&gt;99,' Price List - 2'!K44,500)</f>
        <v>500</v>
      </c>
      <c r="Q37" s="31">
        <f>IF('Order Form'!F95&gt;199,' Price List - 2'!L44,500)</f>
        <v>500</v>
      </c>
      <c r="R37" s="21"/>
    </row>
    <row r="38" spans="1:18" ht="12.75">
      <c r="A38" s="31" t="s">
        <v>178</v>
      </c>
      <c r="B38" s="31">
        <f>IF('Order Form'!F51&lt;5,'Price List - 1'!F42,500)</f>
        <v>193.69</v>
      </c>
      <c r="C38" s="94">
        <f>IF('Order Form'!F51&gt;4,'Price List - 1'!G42,500)</f>
        <v>500</v>
      </c>
      <c r="D38" s="31">
        <f>IF('Order Form'!F51&gt;24,'Price List - 1'!H42,500)</f>
        <v>500</v>
      </c>
      <c r="E38" s="31">
        <f>IF('Order Form'!F51&gt;49,'Price List - 1'!I44,500)</f>
        <v>500</v>
      </c>
      <c r="F38" s="31">
        <f>IF('Order Form'!F51&gt;74,'Price List - 1'!J44,500)</f>
        <v>500</v>
      </c>
      <c r="G38" s="31">
        <f>IF('Order Form'!F51&gt;99,'Price List - 1'!K44,500)</f>
        <v>500</v>
      </c>
      <c r="H38" s="31">
        <f>IF('Order Form'!F51&gt;199,'Price List - 1'!L44,500)</f>
        <v>500</v>
      </c>
      <c r="I38" s="32"/>
      <c r="J38" s="32"/>
      <c r="K38" s="31">
        <f>IF('Order Form'!F96&lt;5,' Price List - 2'!F42,500)</f>
        <v>0</v>
      </c>
      <c r="L38" s="94">
        <f>IF('Order Form'!F96&gt;4,' Price List - 2'!G42,500)</f>
        <v>500</v>
      </c>
      <c r="M38" s="31">
        <f>IF('Order Form'!F96&gt;24,' Price List - 2'!H42,500)</f>
        <v>500</v>
      </c>
      <c r="N38" s="31">
        <f>IF('Order Form'!F96&gt;49,' Price List - 2'!I45,500)</f>
        <v>500</v>
      </c>
      <c r="O38" s="31">
        <f>IF('Order Form'!F96&gt;74,' Price List - 2'!J45,500)</f>
        <v>500</v>
      </c>
      <c r="P38" s="31">
        <f>IF('Order Form'!F96&gt;99,' Price List - 2'!K45,500)</f>
        <v>500</v>
      </c>
      <c r="Q38" s="31">
        <f>IF('Order Form'!F96&gt;199,' Price List - 2'!L45,500)</f>
        <v>500</v>
      </c>
      <c r="R38" s="21"/>
    </row>
    <row r="39" spans="1:18" ht="12.75">
      <c r="A39" s="31" t="s">
        <v>179</v>
      </c>
      <c r="B39" s="31">
        <f>IF('Order Form'!F52&lt;5,'Price List - 1'!F43,500)</f>
        <v>167.49</v>
      </c>
      <c r="C39" s="94">
        <f>IF('Order Form'!F52&gt;4,'Price List - 1'!G43,500)</f>
        <v>500</v>
      </c>
      <c r="D39" s="31">
        <f>IF('Order Form'!F52&gt;24,'Price List - 1'!H43,500)</f>
        <v>500</v>
      </c>
      <c r="E39" s="31">
        <f>IF('Order Form'!F52&gt;49,'Price List - 1'!I45,500)</f>
        <v>500</v>
      </c>
      <c r="F39" s="31">
        <f>IF('Order Form'!F52&gt;74,'Price List - 1'!J45,500)</f>
        <v>500</v>
      </c>
      <c r="G39" s="31">
        <f>IF('Order Form'!F52&gt;99,'Price List - 1'!K45,500)</f>
        <v>500</v>
      </c>
      <c r="H39" s="31">
        <f>IF('Order Form'!F52&gt;199,'Price List - 1'!L45,500)</f>
        <v>500</v>
      </c>
      <c r="I39" s="32"/>
      <c r="J39" s="32"/>
      <c r="K39" s="31">
        <f>IF('Order Form'!F97&lt;5,' Price List - 2'!F43,500)</f>
        <v>0</v>
      </c>
      <c r="L39" s="94">
        <f>IF('Order Form'!F97&gt;4,' Price List - 2'!G43,500)</f>
        <v>500</v>
      </c>
      <c r="M39" s="31">
        <f>IF('Order Form'!F97&gt;24,' Price List - 2'!H43,500)</f>
        <v>500</v>
      </c>
      <c r="N39" s="31">
        <f>IF('Order Form'!F97&gt;49,' Price List - 2'!I46,500)</f>
        <v>500</v>
      </c>
      <c r="O39" s="31">
        <f>IF('Order Form'!F97&gt;74,' Price List - 2'!J46,500)</f>
        <v>500</v>
      </c>
      <c r="P39" s="31">
        <f>IF('Order Form'!F97&gt;99,' Price List - 2'!K46,500)</f>
        <v>500</v>
      </c>
      <c r="Q39" s="31">
        <f>IF('Order Form'!F97&gt;199,' Price List - 2'!L46,500)</f>
        <v>500</v>
      </c>
      <c r="R39" s="21"/>
    </row>
    <row r="40" spans="1:18" ht="12.75">
      <c r="A40" s="32"/>
      <c r="B40" s="31">
        <f>IF('Order Form'!F53&lt;5,'Price List - 1'!F44,500)</f>
        <v>0</v>
      </c>
      <c r="C40" s="94">
        <f>IF('Order Form'!F53&gt;4,'Price List - 1'!G44,500)</f>
        <v>500</v>
      </c>
      <c r="D40" s="31">
        <f>IF('Order Form'!F53&gt;24,'Price List - 1'!H44,500)</f>
        <v>500</v>
      </c>
      <c r="E40" s="31">
        <f>IF('Order Form'!F53&gt;49,'Price List - 1'!I46,500)</f>
        <v>500</v>
      </c>
      <c r="F40" s="31">
        <f>IF('Order Form'!F53&gt;74,'Price List - 1'!J46,500)</f>
        <v>500</v>
      </c>
      <c r="G40" s="31">
        <f>IF('Order Form'!F53&gt;99,'Price List - 1'!K46,500)</f>
        <v>500</v>
      </c>
      <c r="H40" s="31">
        <f>IF('Order Form'!F53&gt;199,'Price List - 1'!L46,500)</f>
        <v>500</v>
      </c>
      <c r="I40" s="32"/>
      <c r="J40" s="32"/>
      <c r="K40" s="31">
        <f>IF('Order Form'!F98&lt;5,' Price List - 2'!F44,500)</f>
        <v>0</v>
      </c>
      <c r="L40" s="94">
        <f>IF('Order Form'!F98&gt;4,' Price List - 2'!G44,500)</f>
        <v>500</v>
      </c>
      <c r="M40" s="31">
        <f>IF('Order Form'!F98&gt;24,' Price List - 2'!H44,500)</f>
        <v>500</v>
      </c>
      <c r="N40" s="31">
        <f>IF('Order Form'!F98&gt;49,' Price List - 2'!I47,500)</f>
        <v>500</v>
      </c>
      <c r="O40" s="31">
        <f>IF('Order Form'!F98&gt;74,' Price List - 2'!J47,500)</f>
        <v>500</v>
      </c>
      <c r="P40" s="31">
        <f>IF('Order Form'!F98&gt;99,' Price List - 2'!K47,500)</f>
        <v>500</v>
      </c>
      <c r="Q40" s="31">
        <f>IF('Order Form'!F98&gt;199,' Price List - 2'!L47,500)</f>
        <v>500</v>
      </c>
      <c r="R40" s="21"/>
    </row>
    <row r="41" spans="1:18" ht="12.75">
      <c r="A41" s="32"/>
      <c r="B41" s="31">
        <f>IF('Order Form'!F54&lt;5,'Price List - 1'!F45,500)</f>
        <v>0</v>
      </c>
      <c r="C41" s="94">
        <f>IF('Order Form'!F54&gt;4,'Price List - 1'!G45,500)</f>
        <v>500</v>
      </c>
      <c r="D41" s="31">
        <f>IF('Order Form'!F54&gt;24,'Price List - 1'!H45,500)</f>
        <v>500</v>
      </c>
      <c r="E41" s="31">
        <f>IF('Order Form'!F54&gt;49,'Price List - 1'!I47,500)</f>
        <v>500</v>
      </c>
      <c r="F41" s="31">
        <f>IF('Order Form'!F54&gt;74,'Price List - 1'!J47,500)</f>
        <v>500</v>
      </c>
      <c r="G41" s="31">
        <f>IF('Order Form'!F54&gt;99,'Price List - 1'!K47,500)</f>
        <v>500</v>
      </c>
      <c r="H41" s="31">
        <f>IF('Order Form'!F54&gt;199,'Price List - 1'!L47,500)</f>
        <v>500</v>
      </c>
      <c r="I41" s="32"/>
      <c r="J41" s="32"/>
      <c r="K41" s="31">
        <f>IF('Order Form'!F99&lt;5,' Price List - 2'!F45,500)</f>
        <v>0</v>
      </c>
      <c r="L41" s="94">
        <f>IF('Order Form'!F99&gt;4,' Price List - 2'!G45,500)</f>
        <v>500</v>
      </c>
      <c r="M41" s="31">
        <f>IF('Order Form'!F99&gt;24,' Price List - 2'!H45,500)</f>
        <v>500</v>
      </c>
      <c r="N41" s="31">
        <f>IF('Order Form'!F99&gt;49,' Price List - 2'!I48,500)</f>
        <v>500</v>
      </c>
      <c r="O41" s="31">
        <f>IF('Order Form'!F99&gt;74,' Price List - 2'!J48,500)</f>
        <v>500</v>
      </c>
      <c r="P41" s="31">
        <f>IF('Order Form'!F99&gt;99,' Price List - 2'!K48,500)</f>
        <v>500</v>
      </c>
      <c r="Q41" s="31">
        <f>IF('Order Form'!F99&gt;199,' Price List - 2'!L48,500)</f>
        <v>500</v>
      </c>
      <c r="R41" s="21"/>
    </row>
    <row r="42" spans="1:18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1:18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1:18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18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1:18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1:18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1:18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1:18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</sheetData>
  <sheetProtection password="CAE5" sheet="1" objects="1" scenarios="1"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XXXYZ</dc:creator>
  <cp:keywords/>
  <dc:description/>
  <cp:lastModifiedBy>art</cp:lastModifiedBy>
  <dcterms:modified xsi:type="dcterms:W3CDTF">2000-10-01T21:24:45Z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